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ntro" sheetId="8" r:id="rId1"/>
    <sheet name="Actual" sheetId="1" r:id="rId2"/>
    <sheet name="Forecast" sheetId="2" r:id="rId3"/>
    <sheet name=" P&amp;l ideal" sheetId="3" r:id="rId4"/>
    <sheet name="P&amp;L Avg" sheetId="4" r:id="rId5"/>
    <sheet name="P&amp;L worst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5" l="1"/>
  <c r="N13" i="5"/>
  <c r="M13" i="5"/>
  <c r="L13" i="5"/>
  <c r="K13" i="5"/>
  <c r="J13" i="5"/>
  <c r="I13" i="5"/>
  <c r="H13" i="5"/>
  <c r="G13" i="5"/>
  <c r="F13" i="5"/>
  <c r="E13" i="5"/>
  <c r="D13" i="5"/>
  <c r="O12" i="5"/>
  <c r="N12" i="5"/>
  <c r="M12" i="5"/>
  <c r="L12" i="5"/>
  <c r="K12" i="5"/>
  <c r="J12" i="5"/>
  <c r="I12" i="5"/>
  <c r="H12" i="5"/>
  <c r="G12" i="5"/>
  <c r="F12" i="5"/>
  <c r="E12" i="5"/>
  <c r="D12" i="5"/>
  <c r="O11" i="5"/>
  <c r="N11" i="5"/>
  <c r="M11" i="5"/>
  <c r="L11" i="5"/>
  <c r="K11" i="5"/>
  <c r="J11" i="5"/>
  <c r="I11" i="5"/>
  <c r="H11" i="5"/>
  <c r="G11" i="5"/>
  <c r="F11" i="5"/>
  <c r="E11" i="5"/>
  <c r="D11" i="5"/>
  <c r="O10" i="5"/>
  <c r="N10" i="5"/>
  <c r="M10" i="5"/>
  <c r="M31" i="5" s="1"/>
  <c r="M32" i="5" s="1"/>
  <c r="L10" i="5"/>
  <c r="L31" i="5" s="1"/>
  <c r="L32" i="5" s="1"/>
  <c r="K10" i="5"/>
  <c r="J10" i="5"/>
  <c r="I10" i="5"/>
  <c r="I31" i="5" s="1"/>
  <c r="I32" i="5" s="1"/>
  <c r="H10" i="5"/>
  <c r="G10" i="5"/>
  <c r="F10" i="5"/>
  <c r="E10" i="5"/>
  <c r="E31" i="5" s="1"/>
  <c r="E32" i="5" s="1"/>
  <c r="D10" i="5"/>
  <c r="O13" i="4"/>
  <c r="N13" i="4"/>
  <c r="M13" i="4"/>
  <c r="L13" i="4"/>
  <c r="K13" i="4"/>
  <c r="J13" i="4"/>
  <c r="I13" i="4"/>
  <c r="H13" i="4"/>
  <c r="G13" i="4"/>
  <c r="F13" i="4"/>
  <c r="E13" i="4"/>
  <c r="D13" i="4"/>
  <c r="O12" i="4"/>
  <c r="N12" i="4"/>
  <c r="M12" i="4"/>
  <c r="L12" i="4"/>
  <c r="K12" i="4"/>
  <c r="J12" i="4"/>
  <c r="I12" i="4"/>
  <c r="H12" i="4"/>
  <c r="G12" i="4"/>
  <c r="F12" i="4"/>
  <c r="E12" i="4"/>
  <c r="D12" i="4"/>
  <c r="O11" i="4"/>
  <c r="N11" i="4"/>
  <c r="M11" i="4"/>
  <c r="L11" i="4"/>
  <c r="K11" i="4"/>
  <c r="J11" i="4"/>
  <c r="I11" i="4"/>
  <c r="H11" i="4"/>
  <c r="G11" i="4"/>
  <c r="F11" i="4"/>
  <c r="E11" i="4"/>
  <c r="D11" i="4"/>
  <c r="O10" i="4"/>
  <c r="N10" i="4"/>
  <c r="M10" i="4"/>
  <c r="L10" i="4"/>
  <c r="K10" i="4"/>
  <c r="K30" i="4" s="1"/>
  <c r="K31" i="4" s="1"/>
  <c r="J10" i="4"/>
  <c r="J30" i="4" s="1"/>
  <c r="J31" i="4" s="1"/>
  <c r="I10" i="4"/>
  <c r="H10" i="4"/>
  <c r="G10" i="4"/>
  <c r="G30" i="4" s="1"/>
  <c r="G31" i="4" s="1"/>
  <c r="F10" i="4"/>
  <c r="F30" i="4" s="1"/>
  <c r="F31" i="4" s="1"/>
  <c r="E10" i="4"/>
  <c r="D10" i="4"/>
  <c r="D30" i="4" s="1"/>
  <c r="D31" i="4" s="1"/>
  <c r="O31" i="5"/>
  <c r="O32" i="5" s="1"/>
  <c r="N31" i="5"/>
  <c r="N32" i="5" s="1"/>
  <c r="K31" i="5"/>
  <c r="K32" i="5" s="1"/>
  <c r="J31" i="5"/>
  <c r="J32" i="5" s="1"/>
  <c r="G31" i="5"/>
  <c r="G32" i="5" s="1"/>
  <c r="F31" i="5"/>
  <c r="F32" i="5" s="1"/>
  <c r="D31" i="5"/>
  <c r="D32" i="5" s="1"/>
  <c r="H30" i="4"/>
  <c r="H31" i="4" s="1"/>
  <c r="H35" i="4" s="1"/>
  <c r="H38" i="4" s="1"/>
  <c r="H17" i="4" s="1"/>
  <c r="O30" i="4"/>
  <c r="O31" i="4" s="1"/>
  <c r="N30" i="4"/>
  <c r="N31" i="4" s="1"/>
  <c r="M30" i="4"/>
  <c r="M31" i="4" s="1"/>
  <c r="I30" i="4"/>
  <c r="I31" i="4" s="1"/>
  <c r="E30" i="4"/>
  <c r="E31" i="4" s="1"/>
  <c r="O21" i="3"/>
  <c r="N21" i="3"/>
  <c r="M21" i="3"/>
  <c r="L21" i="3"/>
  <c r="K21" i="3"/>
  <c r="J21" i="3"/>
  <c r="I21" i="3"/>
  <c r="H21" i="3"/>
  <c r="G21" i="3"/>
  <c r="F21" i="3"/>
  <c r="E21" i="3"/>
  <c r="D21" i="3"/>
  <c r="O20" i="3"/>
  <c r="N20" i="3"/>
  <c r="M20" i="3"/>
  <c r="L20" i="3"/>
  <c r="K20" i="3"/>
  <c r="J20" i="3"/>
  <c r="I20" i="3"/>
  <c r="H20" i="3"/>
  <c r="G20" i="3"/>
  <c r="F20" i="3"/>
  <c r="E20" i="3"/>
  <c r="D20" i="3"/>
  <c r="O18" i="3"/>
  <c r="N18" i="3"/>
  <c r="M18" i="3"/>
  <c r="L18" i="3"/>
  <c r="K18" i="3"/>
  <c r="J18" i="3"/>
  <c r="I18" i="3"/>
  <c r="H18" i="3"/>
  <c r="G18" i="3"/>
  <c r="F18" i="3"/>
  <c r="E18" i="3"/>
  <c r="D18" i="3"/>
  <c r="O17" i="3"/>
  <c r="N17" i="3"/>
  <c r="M17" i="3"/>
  <c r="L17" i="3"/>
  <c r="K17" i="3"/>
  <c r="J17" i="3"/>
  <c r="I17" i="3"/>
  <c r="H17" i="3"/>
  <c r="G17" i="3"/>
  <c r="F17" i="3"/>
  <c r="E17" i="3"/>
  <c r="D17" i="3"/>
  <c r="O15" i="3"/>
  <c r="N15" i="3"/>
  <c r="M15" i="3"/>
  <c r="L15" i="3"/>
  <c r="K15" i="3"/>
  <c r="J15" i="3"/>
  <c r="I15" i="3"/>
  <c r="H15" i="3"/>
  <c r="G15" i="3"/>
  <c r="F15" i="3"/>
  <c r="E15" i="3"/>
  <c r="D15" i="3"/>
  <c r="O7" i="3"/>
  <c r="N7" i="3"/>
  <c r="M7" i="3"/>
  <c r="L7" i="3"/>
  <c r="K7" i="3"/>
  <c r="J7" i="3"/>
  <c r="I7" i="3"/>
  <c r="H7" i="3"/>
  <c r="G7" i="3"/>
  <c r="F7" i="3"/>
  <c r="E7" i="3"/>
  <c r="D7" i="3"/>
  <c r="O6" i="3"/>
  <c r="N6" i="3"/>
  <c r="M6" i="3"/>
  <c r="L6" i="3"/>
  <c r="K6" i="3"/>
  <c r="J6" i="3"/>
  <c r="I6" i="3"/>
  <c r="H6" i="3"/>
  <c r="G6" i="3"/>
  <c r="F6" i="3"/>
  <c r="E6" i="3"/>
  <c r="D6" i="3"/>
  <c r="O5" i="3"/>
  <c r="N5" i="3"/>
  <c r="M5" i="3"/>
  <c r="L5" i="3"/>
  <c r="K5" i="3"/>
  <c r="J5" i="3"/>
  <c r="I5" i="3"/>
  <c r="H5" i="3"/>
  <c r="G5" i="3"/>
  <c r="F5" i="3"/>
  <c r="E5" i="3"/>
  <c r="D5" i="3"/>
  <c r="O39" i="3"/>
  <c r="N39" i="3"/>
  <c r="M39" i="3"/>
  <c r="L39" i="3"/>
  <c r="K39" i="3"/>
  <c r="J39" i="3"/>
  <c r="I39" i="3"/>
  <c r="H39" i="3"/>
  <c r="G39" i="3"/>
  <c r="F39" i="3"/>
  <c r="E39" i="3"/>
  <c r="D39" i="3"/>
  <c r="O36" i="3"/>
  <c r="N36" i="3"/>
  <c r="M36" i="3"/>
  <c r="L36" i="3"/>
  <c r="K36" i="3"/>
  <c r="J36" i="3"/>
  <c r="I36" i="3"/>
  <c r="H36" i="3"/>
  <c r="G36" i="3"/>
  <c r="F36" i="3"/>
  <c r="E36" i="3"/>
  <c r="D36" i="3"/>
  <c r="O32" i="3"/>
  <c r="N32" i="3"/>
  <c r="M32" i="3"/>
  <c r="L32" i="3"/>
  <c r="K32" i="3"/>
  <c r="J32" i="3"/>
  <c r="I32" i="3"/>
  <c r="H32" i="3"/>
  <c r="G32" i="3"/>
  <c r="F32" i="3"/>
  <c r="E32" i="3"/>
  <c r="D32" i="3"/>
  <c r="O31" i="3"/>
  <c r="N31" i="3"/>
  <c r="M31" i="3"/>
  <c r="L31" i="3"/>
  <c r="K31" i="3"/>
  <c r="J31" i="3"/>
  <c r="I31" i="3"/>
  <c r="H31" i="3"/>
  <c r="G31" i="3"/>
  <c r="F31" i="3"/>
  <c r="E31" i="3"/>
  <c r="D31" i="3"/>
  <c r="O14" i="3"/>
  <c r="N14" i="3"/>
  <c r="M14" i="3"/>
  <c r="L14" i="3"/>
  <c r="K14" i="3"/>
  <c r="J14" i="3"/>
  <c r="I14" i="3"/>
  <c r="H14" i="3"/>
  <c r="G14" i="3"/>
  <c r="F14" i="3"/>
  <c r="E14" i="3"/>
  <c r="D14" i="3"/>
  <c r="O13" i="3"/>
  <c r="N13" i="3"/>
  <c r="M13" i="3"/>
  <c r="L13" i="3"/>
  <c r="K13" i="3"/>
  <c r="J13" i="3"/>
  <c r="I13" i="3"/>
  <c r="H13" i="3"/>
  <c r="G13" i="3"/>
  <c r="F13" i="3"/>
  <c r="E13" i="3"/>
  <c r="D13" i="3"/>
  <c r="O12" i="3"/>
  <c r="N12" i="3"/>
  <c r="M12" i="3"/>
  <c r="L12" i="3"/>
  <c r="K12" i="3"/>
  <c r="J12" i="3"/>
  <c r="I12" i="3"/>
  <c r="H12" i="3"/>
  <c r="G12" i="3"/>
  <c r="F12" i="3"/>
  <c r="E12" i="3"/>
  <c r="D12" i="3"/>
  <c r="O11" i="3"/>
  <c r="N11" i="3"/>
  <c r="M11" i="3"/>
  <c r="L11" i="3"/>
  <c r="K11" i="3"/>
  <c r="J11" i="3"/>
  <c r="I11" i="3"/>
  <c r="H11" i="3"/>
  <c r="G11" i="3"/>
  <c r="F11" i="3"/>
  <c r="E11" i="3"/>
  <c r="D11" i="3"/>
  <c r="O10" i="3"/>
  <c r="N10" i="3"/>
  <c r="M10" i="3"/>
  <c r="L10" i="3"/>
  <c r="K10" i="3"/>
  <c r="J10" i="3"/>
  <c r="I10" i="3"/>
  <c r="H10" i="3"/>
  <c r="G10" i="3"/>
  <c r="F10" i="3"/>
  <c r="E10" i="3"/>
  <c r="D10" i="3"/>
  <c r="V37" i="2"/>
  <c r="V36" i="2"/>
  <c r="V35" i="2"/>
  <c r="V34" i="2"/>
  <c r="V33" i="2"/>
  <c r="V32" i="2"/>
  <c r="V31" i="2"/>
  <c r="V30" i="2"/>
  <c r="U37" i="2"/>
  <c r="U36" i="2"/>
  <c r="U35" i="2"/>
  <c r="U34" i="2"/>
  <c r="U33" i="2"/>
  <c r="U32" i="2"/>
  <c r="U31" i="2"/>
  <c r="U30" i="2"/>
  <c r="T37" i="2"/>
  <c r="T36" i="2"/>
  <c r="T35" i="2"/>
  <c r="T34" i="2"/>
  <c r="T33" i="2"/>
  <c r="T32" i="2"/>
  <c r="T31" i="2"/>
  <c r="T30" i="2"/>
  <c r="S37" i="2"/>
  <c r="S36" i="2"/>
  <c r="S35" i="2"/>
  <c r="S34" i="2"/>
  <c r="S33" i="2"/>
  <c r="S32" i="2"/>
  <c r="S31" i="2"/>
  <c r="S30" i="2"/>
  <c r="R37" i="2"/>
  <c r="R36" i="2"/>
  <c r="R35" i="2"/>
  <c r="R34" i="2"/>
  <c r="R33" i="2"/>
  <c r="R32" i="2"/>
  <c r="R31" i="2"/>
  <c r="R30" i="2"/>
  <c r="Q37" i="2"/>
  <c r="Q36" i="2"/>
  <c r="Q35" i="2"/>
  <c r="Q34" i="2"/>
  <c r="Q33" i="2"/>
  <c r="Q32" i="2"/>
  <c r="Q31" i="2"/>
  <c r="Q30" i="2"/>
  <c r="P37" i="2"/>
  <c r="P36" i="2"/>
  <c r="P35" i="2"/>
  <c r="P34" i="2"/>
  <c r="P33" i="2"/>
  <c r="P32" i="2"/>
  <c r="P31" i="2"/>
  <c r="P30" i="2"/>
  <c r="O37" i="2"/>
  <c r="O36" i="2"/>
  <c r="O35" i="2"/>
  <c r="O34" i="2"/>
  <c r="O33" i="2"/>
  <c r="O32" i="2"/>
  <c r="O31" i="2"/>
  <c r="O30" i="2"/>
  <c r="N37" i="2"/>
  <c r="N36" i="2"/>
  <c r="N35" i="2"/>
  <c r="N34" i="2"/>
  <c r="N33" i="2"/>
  <c r="N32" i="2"/>
  <c r="N31" i="2"/>
  <c r="N30" i="2"/>
  <c r="M37" i="2"/>
  <c r="M36" i="2"/>
  <c r="M35" i="2"/>
  <c r="M34" i="2"/>
  <c r="M33" i="2"/>
  <c r="M32" i="2"/>
  <c r="M31" i="2"/>
  <c r="M30" i="2"/>
  <c r="L37" i="2"/>
  <c r="L36" i="2"/>
  <c r="L35" i="2"/>
  <c r="L34" i="2"/>
  <c r="L33" i="2"/>
  <c r="L32" i="2"/>
  <c r="L31" i="2"/>
  <c r="L30" i="2"/>
  <c r="K37" i="2"/>
  <c r="K36" i="2"/>
  <c r="K35" i="2"/>
  <c r="K34" i="2"/>
  <c r="K33" i="2"/>
  <c r="K32" i="2"/>
  <c r="K31" i="2"/>
  <c r="K30" i="2"/>
  <c r="V15" i="2"/>
  <c r="V14" i="2"/>
  <c r="V13" i="2"/>
  <c r="V12" i="2"/>
  <c r="V11" i="2"/>
  <c r="V10" i="2"/>
  <c r="V9" i="2"/>
  <c r="V8" i="2"/>
  <c r="U15" i="2"/>
  <c r="U14" i="2"/>
  <c r="U13" i="2"/>
  <c r="U12" i="2"/>
  <c r="U11" i="2"/>
  <c r="U10" i="2"/>
  <c r="U9" i="2"/>
  <c r="U8" i="2"/>
  <c r="T15" i="2"/>
  <c r="T14" i="2"/>
  <c r="T13" i="2"/>
  <c r="T12" i="2"/>
  <c r="T11" i="2"/>
  <c r="T10" i="2"/>
  <c r="T9" i="2"/>
  <c r="T8" i="2"/>
  <c r="S15" i="2"/>
  <c r="S14" i="2"/>
  <c r="S13" i="2"/>
  <c r="S12" i="2"/>
  <c r="S11" i="2"/>
  <c r="S10" i="2"/>
  <c r="S9" i="2"/>
  <c r="S8" i="2"/>
  <c r="R15" i="2"/>
  <c r="R14" i="2"/>
  <c r="R13" i="2"/>
  <c r="R12" i="2"/>
  <c r="R11" i="2"/>
  <c r="R10" i="2"/>
  <c r="R9" i="2"/>
  <c r="R8" i="2"/>
  <c r="Q15" i="2"/>
  <c r="Q14" i="2"/>
  <c r="Q13" i="2"/>
  <c r="Q12" i="2"/>
  <c r="Q11" i="2"/>
  <c r="Q10" i="2"/>
  <c r="Q9" i="2"/>
  <c r="Q8" i="2"/>
  <c r="P15" i="2"/>
  <c r="P14" i="2"/>
  <c r="P13" i="2"/>
  <c r="P12" i="2"/>
  <c r="P11" i="2"/>
  <c r="P10" i="2"/>
  <c r="P9" i="2"/>
  <c r="P8" i="2"/>
  <c r="O15" i="2"/>
  <c r="O14" i="2"/>
  <c r="O13" i="2"/>
  <c r="O12" i="2"/>
  <c r="O11" i="2"/>
  <c r="O10" i="2"/>
  <c r="O9" i="2"/>
  <c r="O8" i="2"/>
  <c r="N15" i="2"/>
  <c r="N14" i="2"/>
  <c r="N13" i="2"/>
  <c r="N12" i="2"/>
  <c r="N11" i="2"/>
  <c r="N10" i="2"/>
  <c r="N9" i="2"/>
  <c r="N8" i="2"/>
  <c r="M15" i="2"/>
  <c r="M14" i="2"/>
  <c r="M13" i="2"/>
  <c r="M12" i="2"/>
  <c r="M11" i="2"/>
  <c r="M10" i="2"/>
  <c r="M9" i="2"/>
  <c r="M8" i="2"/>
  <c r="L15" i="2"/>
  <c r="L14" i="2"/>
  <c r="L13" i="2"/>
  <c r="L12" i="2"/>
  <c r="L11" i="2"/>
  <c r="L10" i="2"/>
  <c r="L9" i="2"/>
  <c r="L8" i="2"/>
  <c r="K15" i="2"/>
  <c r="K14" i="2"/>
  <c r="K13" i="2"/>
  <c r="K12" i="2"/>
  <c r="K11" i="2"/>
  <c r="K10" i="2"/>
  <c r="K9" i="2"/>
  <c r="K8" i="2"/>
  <c r="H14" i="4" l="1"/>
  <c r="L14" i="4"/>
  <c r="H14" i="5"/>
  <c r="H6" i="4"/>
  <c r="F36" i="5"/>
  <c r="F5" i="5"/>
  <c r="J36" i="5"/>
  <c r="J5" i="5"/>
  <c r="N36" i="5"/>
  <c r="N5" i="5"/>
  <c r="G5" i="5"/>
  <c r="G36" i="5"/>
  <c r="K36" i="5"/>
  <c r="K5" i="5"/>
  <c r="O36" i="5"/>
  <c r="O5" i="5"/>
  <c r="D36" i="5"/>
  <c r="D5" i="5"/>
  <c r="L36" i="5"/>
  <c r="L5" i="5"/>
  <c r="E36" i="5"/>
  <c r="E5" i="5"/>
  <c r="I36" i="5"/>
  <c r="I5" i="5"/>
  <c r="M36" i="5"/>
  <c r="M5" i="5"/>
  <c r="G14" i="5"/>
  <c r="O14" i="5"/>
  <c r="D14" i="5"/>
  <c r="L14" i="5"/>
  <c r="H31" i="5"/>
  <c r="H32" i="5" s="1"/>
  <c r="E14" i="5"/>
  <c r="I14" i="5"/>
  <c r="M14" i="5"/>
  <c r="K14" i="5"/>
  <c r="F14" i="5"/>
  <c r="J14" i="5"/>
  <c r="N14" i="5"/>
  <c r="D35" i="4"/>
  <c r="D5" i="4"/>
  <c r="G35" i="4"/>
  <c r="G5" i="4"/>
  <c r="K35" i="4"/>
  <c r="K5" i="4"/>
  <c r="O35" i="4"/>
  <c r="O5" i="4"/>
  <c r="H5" i="4"/>
  <c r="D14" i="4"/>
  <c r="L30" i="4"/>
  <c r="L31" i="4" s="1"/>
  <c r="E35" i="4"/>
  <c r="E5" i="4"/>
  <c r="I35" i="4"/>
  <c r="I5" i="4"/>
  <c r="M35" i="4"/>
  <c r="M5" i="4"/>
  <c r="F35" i="4"/>
  <c r="F5" i="4"/>
  <c r="J35" i="4"/>
  <c r="J5" i="4"/>
  <c r="N35" i="4"/>
  <c r="N5" i="4"/>
  <c r="E14" i="4"/>
  <c r="I14" i="4"/>
  <c r="M14" i="4"/>
  <c r="F14" i="4"/>
  <c r="J14" i="4"/>
  <c r="N14" i="4"/>
  <c r="G14" i="4"/>
  <c r="K14" i="4"/>
  <c r="O14" i="4"/>
  <c r="V26" i="2"/>
  <c r="V22" i="2"/>
  <c r="V20" i="2"/>
  <c r="V25" i="2"/>
  <c r="V21" i="2"/>
  <c r="V24" i="2"/>
  <c r="V23" i="2"/>
  <c r="V19" i="2"/>
  <c r="U26" i="2"/>
  <c r="U22" i="2"/>
  <c r="U21" i="2"/>
  <c r="U25" i="2"/>
  <c r="U24" i="2"/>
  <c r="U20" i="2"/>
  <c r="U23" i="2"/>
  <c r="U19" i="2"/>
  <c r="T25" i="2"/>
  <c r="T21" i="2"/>
  <c r="T20" i="2"/>
  <c r="T23" i="2"/>
  <c r="T26" i="2"/>
  <c r="T24" i="2"/>
  <c r="T22" i="2"/>
  <c r="T19" i="2"/>
  <c r="S25" i="2"/>
  <c r="S21" i="2"/>
  <c r="S20" i="2"/>
  <c r="S23" i="2"/>
  <c r="S26" i="2"/>
  <c r="S22" i="2"/>
  <c r="S24" i="2"/>
  <c r="S19" i="2"/>
  <c r="R26" i="2"/>
  <c r="R22" i="2"/>
  <c r="R25" i="2"/>
  <c r="R21" i="2"/>
  <c r="R24" i="2"/>
  <c r="R20" i="2"/>
  <c r="R23" i="2"/>
  <c r="R19" i="2"/>
  <c r="Q26" i="2"/>
  <c r="Q22" i="2"/>
  <c r="Q25" i="2"/>
  <c r="Q21" i="2"/>
  <c r="Q24" i="2"/>
  <c r="Q20" i="2"/>
  <c r="Q23" i="2"/>
  <c r="Q19" i="2"/>
  <c r="P25" i="2"/>
  <c r="P21" i="2"/>
  <c r="P23" i="2"/>
  <c r="P26" i="2"/>
  <c r="P22" i="2"/>
  <c r="P24" i="2"/>
  <c r="P20" i="2"/>
  <c r="P19" i="2"/>
  <c r="O26" i="2"/>
  <c r="O25" i="2"/>
  <c r="O24" i="2"/>
  <c r="O23" i="2"/>
  <c r="O22" i="2"/>
  <c r="O21" i="2"/>
  <c r="O20" i="2"/>
  <c r="O19" i="2"/>
  <c r="M26" i="2"/>
  <c r="M25" i="2"/>
  <c r="M24" i="2"/>
  <c r="M23" i="2"/>
  <c r="M22" i="2"/>
  <c r="M21" i="2"/>
  <c r="M20" i="2"/>
  <c r="L26" i="2"/>
  <c r="L25" i="2"/>
  <c r="L24" i="2"/>
  <c r="L23" i="2"/>
  <c r="L22" i="2"/>
  <c r="L21" i="2"/>
  <c r="L20" i="2"/>
  <c r="K26" i="2"/>
  <c r="K25" i="2"/>
  <c r="K24" i="2"/>
  <c r="K23" i="2"/>
  <c r="K22" i="2"/>
  <c r="K21" i="2"/>
  <c r="K20" i="2"/>
  <c r="N26" i="2"/>
  <c r="N25" i="2"/>
  <c r="N24" i="2"/>
  <c r="N23" i="2"/>
  <c r="N22" i="2"/>
  <c r="N21" i="2"/>
  <c r="N20" i="2"/>
  <c r="N19" i="2"/>
  <c r="M19" i="2"/>
  <c r="L19" i="2"/>
  <c r="K19" i="2"/>
  <c r="H7" i="4" l="1"/>
  <c r="H15" i="4" s="1"/>
  <c r="H18" i="4" s="1"/>
  <c r="M39" i="5"/>
  <c r="M17" i="5" s="1"/>
  <c r="M6" i="5"/>
  <c r="M7" i="5" s="1"/>
  <c r="M15" i="5" s="1"/>
  <c r="E39" i="5"/>
  <c r="E17" i="5" s="1"/>
  <c r="E6" i="5"/>
  <c r="D6" i="5"/>
  <c r="D7" i="5" s="1"/>
  <c r="D15" i="5" s="1"/>
  <c r="D39" i="5"/>
  <c r="D17" i="5" s="1"/>
  <c r="K39" i="5"/>
  <c r="K17" i="5" s="1"/>
  <c r="K6" i="5"/>
  <c r="K7" i="5" s="1"/>
  <c r="K15" i="5" s="1"/>
  <c r="N39" i="5"/>
  <c r="N17" i="5" s="1"/>
  <c r="N6" i="5"/>
  <c r="N7" i="5" s="1"/>
  <c r="N15" i="5" s="1"/>
  <c r="N18" i="5" s="1"/>
  <c r="I7" i="5"/>
  <c r="I15" i="5" s="1"/>
  <c r="G39" i="5"/>
  <c r="G17" i="5" s="1"/>
  <c r="G6" i="5"/>
  <c r="G7" i="5" s="1"/>
  <c r="G15" i="5" s="1"/>
  <c r="H36" i="5"/>
  <c r="H5" i="5"/>
  <c r="I39" i="5"/>
  <c r="I17" i="5" s="1"/>
  <c r="I6" i="5"/>
  <c r="L39" i="5"/>
  <c r="L17" i="5" s="1"/>
  <c r="L6" i="5"/>
  <c r="L7" i="5" s="1"/>
  <c r="L15" i="5" s="1"/>
  <c r="O39" i="5"/>
  <c r="O17" i="5" s="1"/>
  <c r="O6" i="5"/>
  <c r="O7" i="5" s="1"/>
  <c r="O15" i="5" s="1"/>
  <c r="J39" i="5"/>
  <c r="J17" i="5" s="1"/>
  <c r="J6" i="5"/>
  <c r="J7" i="5" s="1"/>
  <c r="J15" i="5" s="1"/>
  <c r="E7" i="5"/>
  <c r="E15" i="5" s="1"/>
  <c r="F39" i="5"/>
  <c r="F17" i="5" s="1"/>
  <c r="F6" i="5"/>
  <c r="F7" i="5" s="1"/>
  <c r="F15" i="5" s="1"/>
  <c r="F18" i="5" s="1"/>
  <c r="J38" i="4"/>
  <c r="J17" i="4" s="1"/>
  <c r="J6" i="4"/>
  <c r="J7" i="4" s="1"/>
  <c r="J15" i="4" s="1"/>
  <c r="M38" i="4"/>
  <c r="M17" i="4" s="1"/>
  <c r="M6" i="4"/>
  <c r="M7" i="4" s="1"/>
  <c r="M15" i="4" s="1"/>
  <c r="E38" i="4"/>
  <c r="E17" i="4" s="1"/>
  <c r="E6" i="4"/>
  <c r="E7" i="4" s="1"/>
  <c r="E15" i="4" s="1"/>
  <c r="L35" i="4"/>
  <c r="L5" i="4"/>
  <c r="O38" i="4"/>
  <c r="O17" i="4" s="1"/>
  <c r="O6" i="4"/>
  <c r="O7" i="4" s="1"/>
  <c r="O15" i="4" s="1"/>
  <c r="G38" i="4"/>
  <c r="G17" i="4" s="1"/>
  <c r="G6" i="4"/>
  <c r="G7" i="4" s="1"/>
  <c r="G15" i="4" s="1"/>
  <c r="N38" i="4"/>
  <c r="N17" i="4" s="1"/>
  <c r="N6" i="4"/>
  <c r="N7" i="4" s="1"/>
  <c r="N15" i="4" s="1"/>
  <c r="F38" i="4"/>
  <c r="F17" i="4" s="1"/>
  <c r="F6" i="4"/>
  <c r="F7" i="4" s="1"/>
  <c r="F15" i="4" s="1"/>
  <c r="I38" i="4"/>
  <c r="I17" i="4" s="1"/>
  <c r="I6" i="4"/>
  <c r="I7" i="4" s="1"/>
  <c r="I15" i="4" s="1"/>
  <c r="H20" i="4"/>
  <c r="K38" i="4"/>
  <c r="K17" i="4" s="1"/>
  <c r="K6" i="4"/>
  <c r="K7" i="4" s="1"/>
  <c r="K15" i="4" s="1"/>
  <c r="D38" i="4"/>
  <c r="D17" i="4" s="1"/>
  <c r="D6" i="4"/>
  <c r="D7" i="4" s="1"/>
  <c r="D15" i="4" s="1"/>
  <c r="D18" i="4" s="1"/>
  <c r="E18" i="4" l="1"/>
  <c r="J18" i="4"/>
  <c r="J20" i="4" s="1"/>
  <c r="J21" i="4" s="1"/>
  <c r="D18" i="5"/>
  <c r="J18" i="5"/>
  <c r="J20" i="5" s="1"/>
  <c r="J21" i="5" s="1"/>
  <c r="L18" i="5"/>
  <c r="G18" i="5"/>
  <c r="M18" i="5"/>
  <c r="H21" i="4"/>
  <c r="K18" i="4"/>
  <c r="K20" i="4" s="1"/>
  <c r="K21" i="4" s="1"/>
  <c r="M18" i="4"/>
  <c r="M20" i="4" s="1"/>
  <c r="M21" i="4" s="1"/>
  <c r="I18" i="4"/>
  <c r="I20" i="4" s="1"/>
  <c r="I21" i="4" s="1"/>
  <c r="N18" i="4"/>
  <c r="N20" i="4" s="1"/>
  <c r="N21" i="4" s="1"/>
  <c r="O18" i="4"/>
  <c r="O20" i="4" s="1"/>
  <c r="O21" i="4" s="1"/>
  <c r="G20" i="5"/>
  <c r="G21" i="5" s="1"/>
  <c r="M20" i="5"/>
  <c r="M21" i="5" s="1"/>
  <c r="D20" i="5"/>
  <c r="D21" i="5" s="1"/>
  <c r="L20" i="5"/>
  <c r="L21" i="5"/>
  <c r="F20" i="5"/>
  <c r="F21" i="5" s="1"/>
  <c r="I18" i="5"/>
  <c r="N20" i="5"/>
  <c r="N21" i="5" s="1"/>
  <c r="H7" i="5"/>
  <c r="H15" i="5" s="1"/>
  <c r="H18" i="5" s="1"/>
  <c r="K18" i="5"/>
  <c r="H39" i="5"/>
  <c r="H17" i="5" s="1"/>
  <c r="H6" i="5"/>
  <c r="O18" i="5"/>
  <c r="E18" i="5"/>
  <c r="D20" i="4"/>
  <c r="D21" i="4" s="1"/>
  <c r="E20" i="4"/>
  <c r="E21" i="4" s="1"/>
  <c r="L38" i="4"/>
  <c r="L17" i="4" s="1"/>
  <c r="L6" i="4"/>
  <c r="L7" i="4" s="1"/>
  <c r="L15" i="4" s="1"/>
  <c r="G18" i="4"/>
  <c r="F18" i="4"/>
  <c r="L18" i="4" l="1"/>
  <c r="L20" i="4" s="1"/>
  <c r="L21" i="4" s="1"/>
  <c r="O20" i="5"/>
  <c r="O21" i="5" s="1"/>
  <c r="H20" i="5"/>
  <c r="H21" i="5" s="1"/>
  <c r="E20" i="5"/>
  <c r="E21" i="5" s="1"/>
  <c r="K20" i="5"/>
  <c r="K21" i="5" s="1"/>
  <c r="I20" i="5"/>
  <c r="I21" i="5" s="1"/>
  <c r="F20" i="4"/>
  <c r="F21" i="4" s="1"/>
  <c r="G20" i="4"/>
  <c r="G21" i="4" s="1"/>
</calcChain>
</file>

<file path=xl/sharedStrings.xml><?xml version="1.0" encoding="utf-8"?>
<sst xmlns="http://schemas.openxmlformats.org/spreadsheetml/2006/main" count="194" uniqueCount="68">
  <si>
    <t>Start Date</t>
  </si>
  <si>
    <t>Actual Operating Expenses</t>
  </si>
  <si>
    <t>Department</t>
  </si>
  <si>
    <t>Description</t>
  </si>
  <si>
    <t xml:space="preserve">Marketing </t>
  </si>
  <si>
    <t>HR</t>
  </si>
  <si>
    <t>IT</t>
  </si>
  <si>
    <t>Advertisement</t>
  </si>
  <si>
    <t>Infuencers &amp; Broker</t>
  </si>
  <si>
    <t>Development</t>
  </si>
  <si>
    <t xml:space="preserve">Training </t>
  </si>
  <si>
    <t>Printing &amp; Stationary</t>
  </si>
  <si>
    <t>Travelling &amp; Conveyance</t>
  </si>
  <si>
    <t xml:space="preserve">Communication </t>
  </si>
  <si>
    <t>Internet Expense</t>
  </si>
  <si>
    <t>Case 1</t>
  </si>
  <si>
    <t>Case 2</t>
  </si>
  <si>
    <t xml:space="preserve">Ideal Case </t>
  </si>
  <si>
    <t>Ideal Case (Decrease in expenses)</t>
  </si>
  <si>
    <t>Worst Case (Increase in Expenses)</t>
  </si>
  <si>
    <t xml:space="preserve">Account No </t>
  </si>
  <si>
    <t xml:space="preserve">Department </t>
  </si>
  <si>
    <t>Account No</t>
  </si>
  <si>
    <t xml:space="preserve">Actuals </t>
  </si>
  <si>
    <t xml:space="preserve">Average Case </t>
  </si>
  <si>
    <t>Actuals</t>
  </si>
  <si>
    <t xml:space="preserve">Worst Case </t>
  </si>
  <si>
    <t>Forecast</t>
  </si>
  <si>
    <t>Profit &amp; Loss Statement Forecast</t>
  </si>
  <si>
    <t xml:space="preserve">Revenue </t>
  </si>
  <si>
    <t>COGS</t>
  </si>
  <si>
    <t xml:space="preserve">Gross Profit </t>
  </si>
  <si>
    <t>Operating Expenses:</t>
  </si>
  <si>
    <t>Total Operating Expenses</t>
  </si>
  <si>
    <t xml:space="preserve">Operating Income </t>
  </si>
  <si>
    <t>Other Income / Expenses</t>
  </si>
  <si>
    <t xml:space="preserve">Pre-tax Income </t>
  </si>
  <si>
    <t>Taxes</t>
  </si>
  <si>
    <t xml:space="preserve">Net Income </t>
  </si>
  <si>
    <t xml:space="preserve">Assumptions </t>
  </si>
  <si>
    <t>Revenue</t>
  </si>
  <si>
    <t>Customer Acquisition Cost</t>
  </si>
  <si>
    <t>Price</t>
  </si>
  <si>
    <t>Units Sold</t>
  </si>
  <si>
    <t>Other</t>
  </si>
  <si>
    <t>COGS % of Revenue</t>
  </si>
  <si>
    <t>Other income / (expense), net % of COGS</t>
  </si>
  <si>
    <t>Other income / (expense), net</t>
  </si>
  <si>
    <t>Tax Rate</t>
  </si>
  <si>
    <t>Worst case</t>
  </si>
  <si>
    <t>Average Case</t>
  </si>
  <si>
    <t>Ideal Case</t>
  </si>
  <si>
    <t>THE FINANCE DESK</t>
  </si>
  <si>
    <t>SEREVICES WE OFFERED:</t>
  </si>
  <si>
    <r>
      <t xml:space="preserve"> </t>
    </r>
    <r>
      <rPr>
        <b/>
        <sz val="11"/>
        <color theme="1"/>
        <rFont val="Calibri"/>
        <family val="2"/>
        <scheme val="minor"/>
      </rPr>
      <t>Corporate Services:</t>
    </r>
  </si>
  <si>
    <r>
      <t>1-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Company Registration in SECP</t>
    </r>
  </si>
  <si>
    <r>
      <t>2-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Company Registration in FBR</t>
    </r>
  </si>
  <si>
    <r>
      <t>3-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SECP returns filing</t>
    </r>
  </si>
  <si>
    <t>Taxation:</t>
  </si>
  <si>
    <r>
      <t>1-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Individual Income Tax Return</t>
    </r>
  </si>
  <si>
    <r>
      <t>2-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Company Income Tax Return</t>
    </r>
  </si>
  <si>
    <r>
      <t>3-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Sales Tax, Withholding TAX</t>
    </r>
  </si>
  <si>
    <t>Accounting:</t>
  </si>
  <si>
    <r>
      <t>1-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Bookkeeping</t>
    </r>
  </si>
  <si>
    <r>
      <t>2-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 xml:space="preserve">Payroll Management </t>
    </r>
  </si>
  <si>
    <r>
      <t>3-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Financial Statements Preparing</t>
    </r>
  </si>
  <si>
    <r>
      <t>4-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Bank/Cash Reconciliation</t>
    </r>
  </si>
  <si>
    <r>
      <t>5-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Budgeting &amp; Forecasting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</si>
</sst>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2" borderId="0" applyNumberFormat="0" applyBorder="0" applyAlignment="0" applyProtection="0"/>
  </cellStyleXfs>
  <cellXfs count="49">
    <xf numFmtId="0" fontId="0" fillId="0" borderId="0" xfId="0"/>
    <xf numFmtId="0" fontId="6" fillId="0" borderId="0" xfId="0" applyFont="1"/>
    <xf numFmtId="17" fontId="0" fillId="3" borderId="2" xfId="0" applyNumberFormat="1" applyFill="1" applyBorder="1"/>
    <xf numFmtId="0" fontId="7" fillId="0" borderId="0" xfId="0" applyFont="1"/>
    <xf numFmtId="0" fontId="2" fillId="0" borderId="1" xfId="2"/>
    <xf numFmtId="0" fontId="3" fillId="2" borderId="0" xfId="3" applyFont="1"/>
    <xf numFmtId="0" fontId="8" fillId="2" borderId="0" xfId="3" applyFont="1" applyAlignment="1">
      <alignment horizontal="center" vertical="center"/>
    </xf>
    <xf numFmtId="17" fontId="8" fillId="2" borderId="0" xfId="3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4" borderId="0" xfId="0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164" fontId="6" fillId="4" borderId="0" xfId="1" applyNumberFormat="1" applyFont="1" applyFill="1"/>
    <xf numFmtId="0" fontId="6" fillId="5" borderId="0" xfId="0" applyFont="1" applyFill="1"/>
    <xf numFmtId="9" fontId="6" fillId="5" borderId="0" xfId="0" applyNumberFormat="1" applyFont="1" applyFill="1"/>
    <xf numFmtId="0" fontId="6" fillId="6" borderId="0" xfId="0" applyFont="1" applyFill="1"/>
    <xf numFmtId="9" fontId="6" fillId="6" borderId="0" xfId="0" applyNumberFormat="1" applyFont="1" applyFill="1"/>
    <xf numFmtId="0" fontId="6" fillId="8" borderId="0" xfId="0" applyFont="1" applyFill="1"/>
    <xf numFmtId="17" fontId="6" fillId="8" borderId="0" xfId="0" applyNumberFormat="1" applyFont="1" applyFill="1"/>
    <xf numFmtId="164" fontId="9" fillId="0" borderId="0" xfId="1" applyNumberFormat="1" applyFont="1"/>
    <xf numFmtId="164" fontId="9" fillId="4" borderId="0" xfId="1" applyNumberFormat="1" applyFont="1" applyFill="1"/>
    <xf numFmtId="0" fontId="7" fillId="4" borderId="0" xfId="0" applyFont="1" applyFill="1"/>
    <xf numFmtId="0" fontId="6" fillId="4" borderId="3" xfId="0" applyFont="1" applyFill="1" applyBorder="1"/>
    <xf numFmtId="0" fontId="6" fillId="4" borderId="0" xfId="0" applyFont="1" applyFill="1" applyBorder="1"/>
    <xf numFmtId="0" fontId="7" fillId="4" borderId="3" xfId="0" applyFont="1" applyFill="1" applyBorder="1"/>
    <xf numFmtId="164" fontId="7" fillId="4" borderId="3" xfId="1" applyNumberFormat="1" applyFont="1" applyFill="1" applyBorder="1"/>
    <xf numFmtId="164" fontId="7" fillId="4" borderId="0" xfId="1" applyNumberFormat="1" applyFont="1" applyFill="1"/>
    <xf numFmtId="164" fontId="6" fillId="4" borderId="3" xfId="1" applyNumberFormat="1" applyFont="1" applyFill="1" applyBorder="1"/>
    <xf numFmtId="164" fontId="6" fillId="4" borderId="0" xfId="1" applyNumberFormat="1" applyFont="1" applyFill="1" applyAlignment="1">
      <alignment horizontal="center"/>
    </xf>
    <xf numFmtId="164" fontId="6" fillId="4" borderId="0" xfId="1" applyNumberFormat="1" applyFont="1" applyFill="1" applyAlignment="1">
      <alignment horizontal="center" vertical="center"/>
    </xf>
    <xf numFmtId="164" fontId="7" fillId="4" borderId="0" xfId="0" applyNumberFormat="1" applyFont="1" applyFill="1"/>
    <xf numFmtId="0" fontId="9" fillId="4" borderId="0" xfId="0" applyFont="1" applyFill="1" applyAlignment="1">
      <alignment horizontal="right"/>
    </xf>
    <xf numFmtId="9" fontId="9" fillId="4" borderId="0" xfId="0" applyNumberFormat="1" applyFont="1" applyFill="1"/>
    <xf numFmtId="0" fontId="4" fillId="4" borderId="0" xfId="0" applyFont="1" applyFill="1"/>
    <xf numFmtId="0" fontId="3" fillId="2" borderId="0" xfId="3" applyFont="1" applyAlignment="1">
      <alignment horizontal="center" vertical="center"/>
    </xf>
    <xf numFmtId="17" fontId="3" fillId="2" borderId="0" xfId="3" applyNumberFormat="1" applyFont="1" applyAlignment="1">
      <alignment horizontal="center" vertical="center"/>
    </xf>
    <xf numFmtId="0" fontId="7" fillId="9" borderId="4" xfId="0" applyFont="1" applyFill="1" applyBorder="1"/>
    <xf numFmtId="164" fontId="7" fillId="9" borderId="4" xfId="1" applyNumberFormat="1" applyFont="1" applyFill="1" applyBorder="1"/>
    <xf numFmtId="0" fontId="6" fillId="9" borderId="0" xfId="0" applyFont="1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left"/>
    </xf>
    <xf numFmtId="0" fontId="6" fillId="6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0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horizontal="left" vertical="center" indent="5"/>
    </xf>
    <xf numFmtId="0" fontId="4" fillId="4" borderId="0" xfId="0" applyFont="1" applyFill="1" applyAlignment="1">
      <alignment vertical="center"/>
    </xf>
    <xf numFmtId="0" fontId="12" fillId="4" borderId="0" xfId="0" applyFont="1" applyFill="1" applyAlignment="1">
      <alignment horizontal="left"/>
    </xf>
  </cellXfs>
  <cellStyles count="4">
    <cellStyle name="60% - Accent5" xfId="3" builtinId="48"/>
    <cellStyle name="Comma" xfId="1" builtinId="3"/>
    <cellStyle name="Heading 1" xfId="2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104775</xdr:rowOff>
    </xdr:from>
    <xdr:to>
      <xdr:col>1</xdr:col>
      <xdr:colOff>570473</xdr:colOff>
      <xdr:row>5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4775"/>
          <a:ext cx="894323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K12" sqref="K12"/>
    </sheetView>
  </sheetViews>
  <sheetFormatPr defaultRowHeight="15" x14ac:dyDescent="0.25"/>
  <sheetData>
    <row r="1" spans="1:8" x14ac:dyDescent="0.25">
      <c r="A1" s="9"/>
      <c r="B1" s="9"/>
      <c r="C1" s="9"/>
      <c r="D1" s="9"/>
      <c r="E1" s="9"/>
      <c r="F1" s="9"/>
      <c r="G1" s="9"/>
      <c r="H1" s="9"/>
    </row>
    <row r="2" spans="1:8" x14ac:dyDescent="0.25">
      <c r="A2" s="9"/>
      <c r="B2" s="9"/>
      <c r="C2" s="9"/>
      <c r="D2" s="9"/>
      <c r="E2" s="9"/>
      <c r="F2" s="9"/>
      <c r="G2" s="9"/>
      <c r="H2" s="9"/>
    </row>
    <row r="3" spans="1:8" ht="15" customHeight="1" x14ac:dyDescent="0.25">
      <c r="A3" s="9"/>
      <c r="B3" s="9"/>
      <c r="C3" s="48" t="s">
        <v>52</v>
      </c>
      <c r="D3" s="48"/>
      <c r="E3" s="48"/>
      <c r="F3" s="48"/>
      <c r="G3" s="48"/>
      <c r="H3" s="9"/>
    </row>
    <row r="4" spans="1:8" ht="15" customHeight="1" x14ac:dyDescent="0.25">
      <c r="A4" s="9"/>
      <c r="B4" s="9"/>
      <c r="C4" s="48"/>
      <c r="D4" s="48"/>
      <c r="E4" s="48"/>
      <c r="F4" s="48"/>
      <c r="G4" s="48"/>
      <c r="H4" s="9"/>
    </row>
    <row r="5" spans="1:8" x14ac:dyDescent="0.25">
      <c r="A5" s="9"/>
      <c r="B5" s="9"/>
      <c r="C5" s="9"/>
      <c r="D5" s="9"/>
      <c r="E5" s="9"/>
      <c r="F5" s="9"/>
      <c r="G5" s="9"/>
      <c r="H5" s="9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x14ac:dyDescent="0.25">
      <c r="A7" s="9"/>
      <c r="B7" s="9"/>
      <c r="C7" s="9"/>
      <c r="D7" s="9"/>
      <c r="E7" s="9"/>
      <c r="F7" s="9"/>
      <c r="G7" s="9"/>
      <c r="H7" s="9"/>
    </row>
    <row r="8" spans="1:8" x14ac:dyDescent="0.25">
      <c r="A8" s="9"/>
      <c r="B8" s="9" t="s">
        <v>53</v>
      </c>
      <c r="C8" s="9"/>
      <c r="D8" s="9"/>
      <c r="E8" s="9"/>
      <c r="F8" s="9"/>
      <c r="G8" s="9"/>
      <c r="H8" s="9"/>
    </row>
    <row r="9" spans="1:8" x14ac:dyDescent="0.25">
      <c r="A9" s="9"/>
      <c r="B9" s="9"/>
      <c r="C9" s="9"/>
      <c r="D9" s="9"/>
      <c r="E9" s="9"/>
      <c r="F9" s="9"/>
      <c r="G9" s="9"/>
      <c r="H9" s="9"/>
    </row>
    <row r="10" spans="1:8" x14ac:dyDescent="0.25">
      <c r="A10" s="9"/>
      <c r="B10" s="9"/>
      <c r="C10" s="9"/>
      <c r="D10" s="9"/>
      <c r="E10" s="9"/>
      <c r="F10" s="9"/>
      <c r="G10" s="9"/>
      <c r="H10" s="9"/>
    </row>
    <row r="11" spans="1:8" x14ac:dyDescent="0.25">
      <c r="A11" s="9"/>
      <c r="B11" s="45" t="s">
        <v>54</v>
      </c>
      <c r="C11" s="9"/>
      <c r="D11" s="9"/>
      <c r="E11" s="9"/>
      <c r="F11" s="9"/>
      <c r="G11" s="9"/>
      <c r="H11" s="9"/>
    </row>
    <row r="12" spans="1:8" x14ac:dyDescent="0.25">
      <c r="A12" s="9"/>
      <c r="B12" s="46" t="s">
        <v>55</v>
      </c>
      <c r="C12" s="9"/>
      <c r="D12" s="9"/>
      <c r="E12" s="9"/>
      <c r="F12" s="9"/>
      <c r="G12" s="9"/>
      <c r="H12" s="9"/>
    </row>
    <row r="13" spans="1:8" x14ac:dyDescent="0.25">
      <c r="A13" s="9"/>
      <c r="B13" s="46" t="s">
        <v>56</v>
      </c>
      <c r="C13" s="9"/>
      <c r="D13" s="9"/>
      <c r="E13" s="9"/>
      <c r="F13" s="9"/>
      <c r="G13" s="9"/>
      <c r="H13" s="9"/>
    </row>
    <row r="14" spans="1:8" x14ac:dyDescent="0.25">
      <c r="A14" s="9"/>
      <c r="B14" s="46" t="s">
        <v>57</v>
      </c>
      <c r="C14" s="9"/>
      <c r="D14" s="9"/>
      <c r="E14" s="9"/>
      <c r="F14" s="9"/>
      <c r="G14" s="9"/>
      <c r="H14" s="9"/>
    </row>
    <row r="15" spans="1:8" x14ac:dyDescent="0.25">
      <c r="A15" s="9"/>
      <c r="B15" s="46"/>
      <c r="C15" s="9"/>
      <c r="D15" s="9"/>
      <c r="E15" s="9"/>
      <c r="F15" s="9"/>
      <c r="G15" s="9"/>
      <c r="H15" s="9"/>
    </row>
    <row r="16" spans="1:8" x14ac:dyDescent="0.25">
      <c r="A16" s="9"/>
      <c r="B16" s="46"/>
      <c r="C16" s="9"/>
      <c r="D16" s="9"/>
      <c r="E16" s="9"/>
      <c r="F16" s="9"/>
      <c r="G16" s="9"/>
      <c r="H16" s="9"/>
    </row>
    <row r="17" spans="1:8" x14ac:dyDescent="0.25">
      <c r="A17" s="9"/>
      <c r="B17" s="47" t="s">
        <v>58</v>
      </c>
      <c r="C17" s="9"/>
      <c r="D17" s="9"/>
      <c r="E17" s="9"/>
      <c r="F17" s="9"/>
      <c r="G17" s="9"/>
      <c r="H17" s="9"/>
    </row>
    <row r="18" spans="1:8" x14ac:dyDescent="0.25">
      <c r="A18" s="9"/>
      <c r="B18" s="46" t="s">
        <v>59</v>
      </c>
      <c r="C18" s="9"/>
      <c r="D18" s="9"/>
      <c r="E18" s="9"/>
      <c r="F18" s="9"/>
      <c r="G18" s="9"/>
      <c r="H18" s="9"/>
    </row>
    <row r="19" spans="1:8" x14ac:dyDescent="0.25">
      <c r="A19" s="9"/>
      <c r="B19" s="46" t="s">
        <v>60</v>
      </c>
      <c r="C19" s="9"/>
      <c r="D19" s="9"/>
      <c r="E19" s="9"/>
      <c r="F19" s="9"/>
      <c r="G19" s="9"/>
      <c r="H19" s="9"/>
    </row>
    <row r="20" spans="1:8" x14ac:dyDescent="0.25">
      <c r="A20" s="9"/>
      <c r="B20" s="46" t="s">
        <v>61</v>
      </c>
      <c r="C20" s="9"/>
      <c r="D20" s="9"/>
      <c r="E20" s="9"/>
      <c r="F20" s="9"/>
      <c r="G20" s="9"/>
      <c r="H20" s="9"/>
    </row>
    <row r="21" spans="1:8" x14ac:dyDescent="0.25">
      <c r="A21" s="9"/>
      <c r="B21" s="46"/>
      <c r="C21" s="9"/>
      <c r="D21" s="9"/>
      <c r="E21" s="9"/>
      <c r="F21" s="9"/>
      <c r="G21" s="9"/>
      <c r="H21" s="9"/>
    </row>
    <row r="22" spans="1:8" x14ac:dyDescent="0.25">
      <c r="A22" s="9"/>
      <c r="B22" s="46"/>
      <c r="C22" s="9"/>
      <c r="D22" s="9"/>
      <c r="E22" s="9"/>
      <c r="F22" s="9"/>
      <c r="G22" s="9"/>
      <c r="H22" s="9"/>
    </row>
    <row r="23" spans="1:8" x14ac:dyDescent="0.25">
      <c r="A23" s="9"/>
      <c r="B23" s="47" t="s">
        <v>62</v>
      </c>
      <c r="C23" s="9"/>
      <c r="D23" s="9"/>
      <c r="E23" s="9"/>
      <c r="F23" s="9"/>
      <c r="G23" s="9"/>
      <c r="H23" s="9"/>
    </row>
    <row r="24" spans="1:8" x14ac:dyDescent="0.25">
      <c r="A24" s="9"/>
      <c r="B24" s="46" t="s">
        <v>63</v>
      </c>
      <c r="C24" s="9"/>
      <c r="D24" s="9"/>
      <c r="E24" s="9"/>
      <c r="F24" s="9"/>
      <c r="G24" s="9"/>
      <c r="H24" s="9"/>
    </row>
    <row r="25" spans="1:8" x14ac:dyDescent="0.25">
      <c r="A25" s="9"/>
      <c r="B25" s="46" t="s">
        <v>64</v>
      </c>
      <c r="C25" s="9"/>
      <c r="D25" s="9"/>
      <c r="E25" s="9"/>
      <c r="F25" s="9"/>
      <c r="G25" s="9"/>
      <c r="H25" s="9"/>
    </row>
    <row r="26" spans="1:8" x14ac:dyDescent="0.25">
      <c r="A26" s="9"/>
      <c r="B26" s="46" t="s">
        <v>65</v>
      </c>
      <c r="C26" s="9"/>
      <c r="D26" s="9"/>
      <c r="E26" s="9"/>
      <c r="F26" s="9"/>
      <c r="G26" s="9"/>
      <c r="H26" s="9"/>
    </row>
    <row r="27" spans="1:8" x14ac:dyDescent="0.25">
      <c r="A27" s="9"/>
      <c r="B27" s="46" t="s">
        <v>66</v>
      </c>
      <c r="C27" s="9"/>
      <c r="D27" s="9"/>
      <c r="E27" s="9"/>
      <c r="F27" s="9"/>
      <c r="G27" s="9"/>
      <c r="H27" s="9"/>
    </row>
    <row r="28" spans="1:8" x14ac:dyDescent="0.25">
      <c r="A28" s="9"/>
      <c r="B28" s="46" t="s">
        <v>67</v>
      </c>
      <c r="C28" s="9"/>
      <c r="D28" s="9"/>
      <c r="E28" s="9"/>
      <c r="F28" s="9"/>
      <c r="G28" s="9"/>
      <c r="H28" s="9"/>
    </row>
    <row r="29" spans="1:8" x14ac:dyDescent="0.25">
      <c r="A29" s="9"/>
      <c r="B29" s="9"/>
      <c r="C29" s="9"/>
      <c r="D29" s="9"/>
      <c r="E29" s="9"/>
      <c r="F29" s="9"/>
      <c r="G29" s="9"/>
      <c r="H29" s="9"/>
    </row>
    <row r="30" spans="1:8" x14ac:dyDescent="0.25">
      <c r="A30" s="9"/>
      <c r="B30" s="9"/>
      <c r="C30" s="9"/>
      <c r="D30" s="9"/>
      <c r="E30" s="9"/>
      <c r="F30" s="9"/>
      <c r="G30" s="9"/>
      <c r="H30" s="9"/>
    </row>
    <row r="31" spans="1:8" x14ac:dyDescent="0.25">
      <c r="A31" s="9"/>
      <c r="B31" s="9"/>
      <c r="C31" s="9"/>
      <c r="D31" s="9"/>
      <c r="E31" s="9"/>
      <c r="F31" s="9"/>
      <c r="G31" s="9"/>
      <c r="H31" s="9"/>
    </row>
    <row r="32" spans="1:8" x14ac:dyDescent="0.25">
      <c r="A32" s="9"/>
      <c r="B32" s="9"/>
      <c r="C32" s="9"/>
      <c r="D32" s="9"/>
      <c r="E32" s="9"/>
      <c r="F32" s="9"/>
      <c r="G32" s="9"/>
      <c r="H32" s="9"/>
    </row>
    <row r="33" spans="1:8" x14ac:dyDescent="0.25">
      <c r="A33" s="9"/>
      <c r="B33" s="9"/>
      <c r="C33" s="9"/>
      <c r="D33" s="9"/>
      <c r="E33" s="9"/>
      <c r="F33" s="9"/>
      <c r="G33" s="9"/>
      <c r="H33" s="9"/>
    </row>
    <row r="34" spans="1:8" x14ac:dyDescent="0.25">
      <c r="A34" s="9"/>
      <c r="B34" s="9"/>
      <c r="C34" s="9"/>
      <c r="D34" s="9"/>
      <c r="E34" s="9"/>
      <c r="F34" s="9"/>
      <c r="G34" s="9"/>
      <c r="H34" s="9"/>
    </row>
    <row r="35" spans="1:8" x14ac:dyDescent="0.25">
      <c r="A35" s="9"/>
      <c r="B35" s="9"/>
      <c r="C35" s="9"/>
      <c r="D35" s="9"/>
      <c r="E35" s="9"/>
      <c r="F35" s="9"/>
      <c r="G35" s="9"/>
      <c r="H35" s="9"/>
    </row>
  </sheetData>
  <mergeCells count="1">
    <mergeCell ref="C3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H13"/>
  <sheetViews>
    <sheetView workbookViewId="0">
      <selection activeCell="M13" sqref="M13"/>
    </sheetView>
  </sheetViews>
  <sheetFormatPr defaultRowHeight="15" x14ac:dyDescent="0.25"/>
  <cols>
    <col min="2" max="2" width="12.140625" customWidth="1"/>
    <col min="3" max="3" width="19.7109375" customWidth="1"/>
    <col min="4" max="4" width="30.7109375" customWidth="1"/>
    <col min="5" max="5" width="11.5703125" bestFit="1" customWidth="1"/>
  </cols>
  <sheetData>
    <row r="2" spans="2:8" ht="15.75" x14ac:dyDescent="0.25">
      <c r="B2" s="3" t="s">
        <v>0</v>
      </c>
      <c r="C2" s="2">
        <v>45809</v>
      </c>
    </row>
    <row r="4" spans="2:8" ht="20.25" thickBot="1" x14ac:dyDescent="0.35">
      <c r="B4" s="4" t="s">
        <v>1</v>
      </c>
      <c r="C4" s="4"/>
      <c r="D4" s="4"/>
      <c r="E4" s="4"/>
      <c r="F4" s="4"/>
      <c r="G4" s="4"/>
      <c r="H4" s="4"/>
    </row>
    <row r="5" spans="2:8" ht="16.5" thickTop="1" x14ac:dyDescent="0.25">
      <c r="B5" s="6" t="s">
        <v>22</v>
      </c>
      <c r="C5" s="6" t="s">
        <v>2</v>
      </c>
      <c r="D5" s="6" t="s">
        <v>3</v>
      </c>
      <c r="E5" s="7">
        <v>45717</v>
      </c>
      <c r="F5" s="7">
        <v>45748</v>
      </c>
      <c r="G5" s="7">
        <v>45778</v>
      </c>
      <c r="H5" s="7">
        <v>45809</v>
      </c>
    </row>
    <row r="6" spans="2:8" ht="15.75" x14ac:dyDescent="0.25">
      <c r="B6" s="8">
        <v>5897</v>
      </c>
      <c r="C6" s="1" t="s">
        <v>4</v>
      </c>
      <c r="D6" t="s">
        <v>7</v>
      </c>
      <c r="E6" s="19">
        <v>12154</v>
      </c>
      <c r="F6" s="19">
        <v>13247.86</v>
      </c>
      <c r="G6" s="19">
        <v>14440.167400000002</v>
      </c>
      <c r="H6" s="19">
        <v>15739.782466000004</v>
      </c>
    </row>
    <row r="7" spans="2:8" ht="15.75" x14ac:dyDescent="0.25">
      <c r="B7" s="8">
        <v>5874</v>
      </c>
      <c r="C7" s="1" t="s">
        <v>4</v>
      </c>
      <c r="D7" t="s">
        <v>8</v>
      </c>
      <c r="E7" s="19">
        <v>35246</v>
      </c>
      <c r="F7" s="19">
        <v>38418.14</v>
      </c>
      <c r="G7" s="19">
        <v>41875.772600000004</v>
      </c>
      <c r="H7" s="19">
        <v>45644.592134000006</v>
      </c>
    </row>
    <row r="8" spans="2:8" ht="15.75" x14ac:dyDescent="0.25">
      <c r="B8" s="8">
        <v>5698</v>
      </c>
      <c r="C8" s="1" t="s">
        <v>9</v>
      </c>
      <c r="D8" s="1" t="s">
        <v>12</v>
      </c>
      <c r="E8" s="19">
        <v>22546</v>
      </c>
      <c r="F8" s="19">
        <v>24575.140000000003</v>
      </c>
      <c r="G8" s="19">
        <v>26786.902600000005</v>
      </c>
      <c r="H8" s="19">
        <v>29197.723834000008</v>
      </c>
    </row>
    <row r="9" spans="2:8" ht="15.75" x14ac:dyDescent="0.25">
      <c r="B9" s="8">
        <v>5454</v>
      </c>
      <c r="C9" s="1" t="s">
        <v>9</v>
      </c>
      <c r="D9" s="1" t="s">
        <v>13</v>
      </c>
      <c r="E9" s="19">
        <v>12458</v>
      </c>
      <c r="F9" s="19">
        <v>13579.220000000001</v>
      </c>
      <c r="G9" s="19">
        <v>14801.349800000002</v>
      </c>
      <c r="H9" s="19">
        <v>16133.471282000002</v>
      </c>
    </row>
    <row r="10" spans="2:8" ht="15.75" x14ac:dyDescent="0.25">
      <c r="B10" s="8">
        <v>6002</v>
      </c>
      <c r="C10" s="1" t="s">
        <v>5</v>
      </c>
      <c r="D10" s="1" t="s">
        <v>12</v>
      </c>
      <c r="E10" s="19">
        <v>21551</v>
      </c>
      <c r="F10" s="19">
        <v>23490.59</v>
      </c>
      <c r="G10" s="19">
        <v>25604.743100000003</v>
      </c>
      <c r="H10" s="19">
        <v>27909.169979000006</v>
      </c>
    </row>
    <row r="11" spans="2:8" ht="15.75" x14ac:dyDescent="0.25">
      <c r="B11" s="8">
        <v>6004</v>
      </c>
      <c r="C11" s="1" t="s">
        <v>5</v>
      </c>
      <c r="D11" s="1" t="s">
        <v>14</v>
      </c>
      <c r="E11" s="19">
        <v>22546</v>
      </c>
      <c r="F11" s="19">
        <v>24575.140000000003</v>
      </c>
      <c r="G11" s="19">
        <v>26786.902600000005</v>
      </c>
      <c r="H11" s="19">
        <v>29197.723834000008</v>
      </c>
    </row>
    <row r="12" spans="2:8" ht="15.75" x14ac:dyDescent="0.25">
      <c r="B12" s="8">
        <v>6006</v>
      </c>
      <c r="C12" s="1" t="s">
        <v>6</v>
      </c>
      <c r="D12" s="1" t="s">
        <v>10</v>
      </c>
      <c r="E12" s="19">
        <v>25263</v>
      </c>
      <c r="F12" s="19">
        <v>27536.670000000002</v>
      </c>
      <c r="G12" s="19">
        <v>30014.970300000004</v>
      </c>
      <c r="H12" s="19">
        <v>32716.317627000008</v>
      </c>
    </row>
    <row r="13" spans="2:8" ht="15.75" x14ac:dyDescent="0.25">
      <c r="B13" s="8">
        <v>5216</v>
      </c>
      <c r="C13" s="1" t="s">
        <v>6</v>
      </c>
      <c r="D13" s="1" t="s">
        <v>11</v>
      </c>
      <c r="E13" s="19">
        <v>54624</v>
      </c>
      <c r="F13" s="19">
        <v>59540.160000000003</v>
      </c>
      <c r="G13" s="19">
        <v>64898.774400000009</v>
      </c>
      <c r="H13" s="19">
        <v>70739.664096000022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3:V37"/>
  <sheetViews>
    <sheetView topLeftCell="A4" workbookViewId="0">
      <selection activeCell="I33" sqref="I33"/>
    </sheetView>
  </sheetViews>
  <sheetFormatPr defaultRowHeight="15" x14ac:dyDescent="0.25"/>
  <cols>
    <col min="1" max="1" width="3" style="9" customWidth="1"/>
    <col min="2" max="2" width="11.7109375" style="9" bestFit="1" customWidth="1"/>
    <col min="3" max="3" width="16" style="9" customWidth="1"/>
    <col min="4" max="4" width="24.42578125" style="9" bestFit="1" customWidth="1"/>
    <col min="5" max="5" width="1" style="9" customWidth="1"/>
    <col min="6" max="9" width="10.7109375" style="9" bestFit="1" customWidth="1"/>
    <col min="10" max="10" width="1.140625" style="9" customWidth="1"/>
    <col min="11" max="14" width="10.7109375" style="9" bestFit="1" customWidth="1"/>
    <col min="15" max="22" width="9.85546875" style="9" bestFit="1" customWidth="1"/>
    <col min="23" max="16384" width="9.140625" style="9"/>
  </cols>
  <sheetData>
    <row r="3" spans="2:22" ht="15.75" x14ac:dyDescent="0.25">
      <c r="B3" s="15" t="s">
        <v>15</v>
      </c>
      <c r="C3" s="41" t="s">
        <v>18</v>
      </c>
      <c r="D3" s="41"/>
      <c r="E3" s="15"/>
      <c r="F3" s="16">
        <v>0.2</v>
      </c>
    </row>
    <row r="4" spans="2:22" ht="15.75" x14ac:dyDescent="0.25">
      <c r="B4" s="13" t="s">
        <v>16</v>
      </c>
      <c r="C4" s="42" t="s">
        <v>19</v>
      </c>
      <c r="D4" s="42"/>
      <c r="E4" s="13"/>
      <c r="F4" s="14">
        <v>0.2</v>
      </c>
    </row>
    <row r="6" spans="2:22" ht="15.75" x14ac:dyDescent="0.25">
      <c r="B6" s="40" t="s">
        <v>17</v>
      </c>
      <c r="C6" s="40"/>
      <c r="D6" s="40"/>
      <c r="E6" s="10"/>
      <c r="F6" s="39" t="s">
        <v>23</v>
      </c>
      <c r="G6" s="39"/>
      <c r="H6" s="39"/>
      <c r="I6" s="39"/>
      <c r="J6" s="10"/>
      <c r="K6" s="39" t="s">
        <v>27</v>
      </c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2:22" ht="15.75" x14ac:dyDescent="0.25">
      <c r="B7" s="17" t="s">
        <v>20</v>
      </c>
      <c r="C7" s="17" t="s">
        <v>21</v>
      </c>
      <c r="D7" s="17" t="s">
        <v>3</v>
      </c>
      <c r="E7" s="10"/>
      <c r="F7" s="18">
        <v>45717</v>
      </c>
      <c r="G7" s="18">
        <v>45748</v>
      </c>
      <c r="H7" s="18">
        <v>45778</v>
      </c>
      <c r="I7" s="18">
        <v>45809</v>
      </c>
      <c r="J7" s="10"/>
      <c r="K7" s="18">
        <v>45839</v>
      </c>
      <c r="L7" s="18">
        <v>45870</v>
      </c>
      <c r="M7" s="18">
        <v>45901</v>
      </c>
      <c r="N7" s="18">
        <v>45931</v>
      </c>
      <c r="O7" s="18">
        <v>45962</v>
      </c>
      <c r="P7" s="18">
        <v>45992</v>
      </c>
      <c r="Q7" s="18">
        <v>46023</v>
      </c>
      <c r="R7" s="18">
        <v>46054</v>
      </c>
      <c r="S7" s="18">
        <v>46082</v>
      </c>
      <c r="T7" s="18">
        <v>46113</v>
      </c>
      <c r="U7" s="18">
        <v>46143</v>
      </c>
      <c r="V7" s="18">
        <v>46174</v>
      </c>
    </row>
    <row r="8" spans="2:22" ht="15.75" x14ac:dyDescent="0.25">
      <c r="B8" s="11">
        <v>5897</v>
      </c>
      <c r="C8" s="10" t="s">
        <v>4</v>
      </c>
      <c r="D8" s="10" t="s">
        <v>7</v>
      </c>
      <c r="E8" s="10"/>
      <c r="F8" s="20">
        <v>12154</v>
      </c>
      <c r="G8" s="20">
        <v>13247.86</v>
      </c>
      <c r="H8" s="20">
        <v>14440.167400000002</v>
      </c>
      <c r="I8" s="20">
        <v>15739.782466000004</v>
      </c>
      <c r="J8" s="10"/>
      <c r="K8" s="12">
        <f>K19*(1-$F$3)</f>
        <v>13528.151638949363</v>
      </c>
      <c r="L8" s="12">
        <f>L19*(1-$F$3)</f>
        <v>14486.966938961661</v>
      </c>
      <c r="M8" s="12">
        <f>M19*(1-$F$3)</f>
        <v>15445.782238973959</v>
      </c>
      <c r="N8" s="12">
        <f>N19*(1-$F$3)</f>
        <v>16404.597538986258</v>
      </c>
      <c r="O8" s="12">
        <f t="shared" ref="O8:V8" si="0">+O19*(1-$F$3)</f>
        <v>17363.412838998556</v>
      </c>
      <c r="P8" s="12">
        <f t="shared" si="0"/>
        <v>18322.228139010855</v>
      </c>
      <c r="Q8" s="12">
        <f t="shared" si="0"/>
        <v>19281.043439023153</v>
      </c>
      <c r="R8" s="12">
        <f t="shared" si="0"/>
        <v>20239.858739035451</v>
      </c>
      <c r="S8" s="12">
        <f t="shared" si="0"/>
        <v>21198.67403904775</v>
      </c>
      <c r="T8" s="12">
        <f t="shared" si="0"/>
        <v>22157.489339060048</v>
      </c>
      <c r="U8" s="12">
        <f t="shared" si="0"/>
        <v>23116.304639072347</v>
      </c>
      <c r="V8" s="12">
        <f t="shared" si="0"/>
        <v>24075.119939084645</v>
      </c>
    </row>
    <row r="9" spans="2:22" ht="15.75" x14ac:dyDescent="0.25">
      <c r="B9" s="11">
        <v>5874</v>
      </c>
      <c r="C9" s="10" t="s">
        <v>4</v>
      </c>
      <c r="D9" s="10" t="s">
        <v>8</v>
      </c>
      <c r="E9" s="10"/>
      <c r="F9" s="20">
        <v>35246</v>
      </c>
      <c r="G9" s="20">
        <v>38418.14</v>
      </c>
      <c r="H9" s="20">
        <v>41875.772600000004</v>
      </c>
      <c r="I9" s="20">
        <v>45644.592134000006</v>
      </c>
      <c r="J9" s="10"/>
      <c r="K9" s="12">
        <f t="shared" ref="K9:N15" si="1">K20*(1-$F$3)</f>
        <v>39230.971915946138</v>
      </c>
      <c r="L9" s="12">
        <f t="shared" si="1"/>
        <v>42011.488952661086</v>
      </c>
      <c r="M9" s="12">
        <f t="shared" si="1"/>
        <v>44792.005989376041</v>
      </c>
      <c r="N9" s="12">
        <f t="shared" si="1"/>
        <v>47572.523026090988</v>
      </c>
      <c r="O9" s="12">
        <f t="shared" ref="O9:V15" si="2">+O20*(1-$F$3)</f>
        <v>50353.040062805943</v>
      </c>
      <c r="P9" s="12">
        <f t="shared" si="2"/>
        <v>53133.557099520884</v>
      </c>
      <c r="Q9" s="12">
        <f t="shared" si="2"/>
        <v>55914.074136235846</v>
      </c>
      <c r="R9" s="12">
        <f t="shared" si="2"/>
        <v>58694.591172950786</v>
      </c>
      <c r="S9" s="12">
        <f t="shared" si="2"/>
        <v>61475.108209665741</v>
      </c>
      <c r="T9" s="12">
        <f t="shared" si="2"/>
        <v>64255.625246380689</v>
      </c>
      <c r="U9" s="12">
        <f t="shared" si="2"/>
        <v>67036.142283095644</v>
      </c>
      <c r="V9" s="12">
        <f t="shared" si="2"/>
        <v>69816.659319810598</v>
      </c>
    </row>
    <row r="10" spans="2:22" ht="15.75" x14ac:dyDescent="0.25">
      <c r="B10" s="11">
        <v>5698</v>
      </c>
      <c r="C10" s="10" t="s">
        <v>9</v>
      </c>
      <c r="D10" s="10" t="s">
        <v>12</v>
      </c>
      <c r="E10" s="10"/>
      <c r="F10" s="20">
        <v>22546</v>
      </c>
      <c r="G10" s="20">
        <v>24575.140000000003</v>
      </c>
      <c r="H10" s="20">
        <v>26786.902600000005</v>
      </c>
      <c r="I10" s="20">
        <v>29197.723834000008</v>
      </c>
      <c r="J10" s="10"/>
      <c r="K10" s="12">
        <f t="shared" si="1"/>
        <v>25095.088600604926</v>
      </c>
      <c r="L10" s="12">
        <f t="shared" si="1"/>
        <v>26873.717015454135</v>
      </c>
      <c r="M10" s="12">
        <f t="shared" si="1"/>
        <v>28652.345430303336</v>
      </c>
      <c r="N10" s="12">
        <f t="shared" si="1"/>
        <v>30430.973845152541</v>
      </c>
      <c r="O10" s="12">
        <f t="shared" si="2"/>
        <v>32209.60226000175</v>
      </c>
      <c r="P10" s="12">
        <f t="shared" si="2"/>
        <v>33988.230674850951</v>
      </c>
      <c r="Q10" s="12">
        <f t="shared" si="2"/>
        <v>35766.859089700156</v>
      </c>
      <c r="R10" s="12">
        <f t="shared" si="2"/>
        <v>37545.487504549361</v>
      </c>
      <c r="S10" s="12">
        <f t="shared" si="2"/>
        <v>39324.115919398573</v>
      </c>
      <c r="T10" s="12">
        <f t="shared" si="2"/>
        <v>41102.744334247778</v>
      </c>
      <c r="U10" s="12">
        <f t="shared" si="2"/>
        <v>42881.372749096983</v>
      </c>
      <c r="V10" s="12">
        <f t="shared" si="2"/>
        <v>44660.001163946188</v>
      </c>
    </row>
    <row r="11" spans="2:22" ht="15.75" x14ac:dyDescent="0.25">
      <c r="B11" s="11">
        <v>5454</v>
      </c>
      <c r="C11" s="10" t="s">
        <v>9</v>
      </c>
      <c r="D11" s="10" t="s">
        <v>13</v>
      </c>
      <c r="E11" s="10"/>
      <c r="F11" s="20">
        <v>12458</v>
      </c>
      <c r="G11" s="20">
        <v>13579.220000000001</v>
      </c>
      <c r="H11" s="20">
        <v>14801.349800000002</v>
      </c>
      <c r="I11" s="20">
        <v>16133.471282000002</v>
      </c>
      <c r="J11" s="10"/>
      <c r="K11" s="12">
        <f t="shared" si="1"/>
        <v>13866.52238917485</v>
      </c>
      <c r="L11" s="12">
        <f t="shared" si="1"/>
        <v>14849.319905017632</v>
      </c>
      <c r="M11" s="12">
        <f t="shared" si="1"/>
        <v>15832.117420860415</v>
      </c>
      <c r="N11" s="12">
        <f t="shared" si="1"/>
        <v>16814.914936703201</v>
      </c>
      <c r="O11" s="12">
        <f t="shared" si="2"/>
        <v>17797.712452545984</v>
      </c>
      <c r="P11" s="12">
        <f t="shared" si="2"/>
        <v>18780.509968388767</v>
      </c>
      <c r="Q11" s="12">
        <f t="shared" si="2"/>
        <v>19763.307484231551</v>
      </c>
      <c r="R11" s="12">
        <f t="shared" si="2"/>
        <v>20746.105000074334</v>
      </c>
      <c r="S11" s="12">
        <f t="shared" si="2"/>
        <v>21728.902515917118</v>
      </c>
      <c r="T11" s="12">
        <f t="shared" si="2"/>
        <v>22711.700031759901</v>
      </c>
      <c r="U11" s="12">
        <f t="shared" si="2"/>
        <v>23694.497547602685</v>
      </c>
      <c r="V11" s="12">
        <f t="shared" si="2"/>
        <v>24677.295063445468</v>
      </c>
    </row>
    <row r="12" spans="2:22" ht="15.75" x14ac:dyDescent="0.25">
      <c r="B12" s="11">
        <v>6002</v>
      </c>
      <c r="C12" s="10" t="s">
        <v>5</v>
      </c>
      <c r="D12" s="10" t="s">
        <v>12</v>
      </c>
      <c r="E12" s="10"/>
      <c r="F12" s="20">
        <v>21551</v>
      </c>
      <c r="G12" s="20">
        <v>23490.59</v>
      </c>
      <c r="H12" s="20">
        <v>25604.743100000003</v>
      </c>
      <c r="I12" s="20">
        <v>27909.169979000006</v>
      </c>
      <c r="J12" s="10"/>
      <c r="K12" s="12">
        <f t="shared" si="1"/>
        <v>23987.592230623468</v>
      </c>
      <c r="L12" s="12">
        <f t="shared" si="1"/>
        <v>25687.726221948546</v>
      </c>
      <c r="M12" s="12">
        <f t="shared" si="1"/>
        <v>27387.860213273627</v>
      </c>
      <c r="N12" s="12">
        <f t="shared" si="1"/>
        <v>29087.994204598701</v>
      </c>
      <c r="O12" s="12">
        <f t="shared" si="2"/>
        <v>30788.128195923779</v>
      </c>
      <c r="P12" s="12">
        <f t="shared" si="2"/>
        <v>32488.262187248853</v>
      </c>
      <c r="Q12" s="12">
        <f t="shared" si="2"/>
        <v>34188.39617857393</v>
      </c>
      <c r="R12" s="12">
        <f t="shared" si="2"/>
        <v>35888.530169899008</v>
      </c>
      <c r="S12" s="12">
        <f t="shared" si="2"/>
        <v>37588.664161224086</v>
      </c>
      <c r="T12" s="12">
        <f t="shared" si="2"/>
        <v>39288.798152549163</v>
      </c>
      <c r="U12" s="12">
        <f t="shared" si="2"/>
        <v>40988.932143874241</v>
      </c>
      <c r="V12" s="12">
        <f t="shared" si="2"/>
        <v>42689.066135199319</v>
      </c>
    </row>
    <row r="13" spans="2:22" ht="15.75" x14ac:dyDescent="0.25">
      <c r="B13" s="11">
        <v>6004</v>
      </c>
      <c r="C13" s="10" t="s">
        <v>5</v>
      </c>
      <c r="D13" s="10" t="s">
        <v>14</v>
      </c>
      <c r="E13" s="10"/>
      <c r="F13" s="20">
        <v>22546</v>
      </c>
      <c r="G13" s="20">
        <v>24575.140000000003</v>
      </c>
      <c r="H13" s="20">
        <v>26786.902600000005</v>
      </c>
      <c r="I13" s="20">
        <v>29197.723834000008</v>
      </c>
      <c r="J13" s="10"/>
      <c r="K13" s="12">
        <f t="shared" si="1"/>
        <v>25095.088600604926</v>
      </c>
      <c r="L13" s="12">
        <f t="shared" si="1"/>
        <v>26873.717015454135</v>
      </c>
      <c r="M13" s="12">
        <f t="shared" si="1"/>
        <v>28652.345430303336</v>
      </c>
      <c r="N13" s="12">
        <f t="shared" si="1"/>
        <v>30430.973845152541</v>
      </c>
      <c r="O13" s="12">
        <f t="shared" si="2"/>
        <v>32209.60226000175</v>
      </c>
      <c r="P13" s="12">
        <f t="shared" si="2"/>
        <v>33988.230674850951</v>
      </c>
      <c r="Q13" s="12">
        <f t="shared" si="2"/>
        <v>35766.859089700156</v>
      </c>
      <c r="R13" s="12">
        <f t="shared" si="2"/>
        <v>37545.487504549361</v>
      </c>
      <c r="S13" s="12">
        <f t="shared" si="2"/>
        <v>39324.115919398573</v>
      </c>
      <c r="T13" s="12">
        <f t="shared" si="2"/>
        <v>41102.744334247778</v>
      </c>
      <c r="U13" s="12">
        <f t="shared" si="2"/>
        <v>42881.372749096983</v>
      </c>
      <c r="V13" s="12">
        <f t="shared" si="2"/>
        <v>44660.001163946188</v>
      </c>
    </row>
    <row r="14" spans="2:22" ht="15.75" x14ac:dyDescent="0.25">
      <c r="B14" s="11">
        <v>6006</v>
      </c>
      <c r="C14" s="10" t="s">
        <v>6</v>
      </c>
      <c r="D14" s="10" t="s">
        <v>10</v>
      </c>
      <c r="E14" s="10"/>
      <c r="F14" s="20">
        <v>25263</v>
      </c>
      <c r="G14" s="20">
        <v>27536.670000000002</v>
      </c>
      <c r="H14" s="20">
        <v>30014.970300000004</v>
      </c>
      <c r="I14" s="20">
        <v>32716.317627000008</v>
      </c>
      <c r="J14" s="10"/>
      <c r="K14" s="12">
        <f t="shared" si="1"/>
        <v>28119.277180745263</v>
      </c>
      <c r="L14" s="12">
        <f t="shared" si="1"/>
        <v>30112.246649579451</v>
      </c>
      <c r="M14" s="12">
        <f t="shared" si="1"/>
        <v>32105.216118413642</v>
      </c>
      <c r="N14" s="12">
        <f t="shared" si="1"/>
        <v>34098.185587247826</v>
      </c>
      <c r="O14" s="12">
        <f t="shared" si="2"/>
        <v>36091.155056082025</v>
      </c>
      <c r="P14" s="12">
        <f t="shared" si="2"/>
        <v>38084.124524916209</v>
      </c>
      <c r="Q14" s="12">
        <f t="shared" si="2"/>
        <v>40077.093993750401</v>
      </c>
      <c r="R14" s="12">
        <f t="shared" si="2"/>
        <v>42070.063462584592</v>
      </c>
      <c r="S14" s="12">
        <f t="shared" si="2"/>
        <v>44063.032931418777</v>
      </c>
      <c r="T14" s="12">
        <f t="shared" si="2"/>
        <v>46056.002400252968</v>
      </c>
      <c r="U14" s="12">
        <f t="shared" si="2"/>
        <v>48048.971869087167</v>
      </c>
      <c r="V14" s="12">
        <f t="shared" si="2"/>
        <v>50041.941337921344</v>
      </c>
    </row>
    <row r="15" spans="2:22" ht="15.75" x14ac:dyDescent="0.25">
      <c r="B15" s="11">
        <v>5216</v>
      </c>
      <c r="C15" s="10" t="s">
        <v>6</v>
      </c>
      <c r="D15" s="10" t="s">
        <v>11</v>
      </c>
      <c r="E15" s="10"/>
      <c r="F15" s="20">
        <v>54624</v>
      </c>
      <c r="G15" s="20">
        <v>59540.160000000003</v>
      </c>
      <c r="H15" s="20">
        <v>64898.774400000009</v>
      </c>
      <c r="I15" s="20">
        <v>70739.664096000022</v>
      </c>
      <c r="J15" s="10"/>
      <c r="K15" s="12">
        <f t="shared" si="1"/>
        <v>60799.881119464349</v>
      </c>
      <c r="L15" s="12">
        <f t="shared" si="1"/>
        <v>65109.106637637102</v>
      </c>
      <c r="M15" s="12">
        <f t="shared" si="1"/>
        <v>69418.332155809854</v>
      </c>
      <c r="N15" s="12">
        <f t="shared" si="1"/>
        <v>73727.557673982607</v>
      </c>
      <c r="O15" s="12">
        <f t="shared" si="2"/>
        <v>78036.783192155359</v>
      </c>
      <c r="P15" s="12">
        <f t="shared" si="2"/>
        <v>82346.008710328126</v>
      </c>
      <c r="Q15" s="12">
        <f t="shared" si="2"/>
        <v>86655.234228500864</v>
      </c>
      <c r="R15" s="12">
        <f t="shared" si="2"/>
        <v>90964.45974667363</v>
      </c>
      <c r="S15" s="12">
        <f t="shared" si="2"/>
        <v>95273.685264846383</v>
      </c>
      <c r="T15" s="12">
        <f t="shared" si="2"/>
        <v>99582.910783019135</v>
      </c>
      <c r="U15" s="12">
        <f t="shared" si="2"/>
        <v>103892.13630119189</v>
      </c>
      <c r="V15" s="12">
        <f t="shared" si="2"/>
        <v>108201.36181936465</v>
      </c>
    </row>
    <row r="16" spans="2:22" ht="15.75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2:22" ht="15.75" x14ac:dyDescent="0.25">
      <c r="B17" s="40" t="s">
        <v>24</v>
      </c>
      <c r="C17" s="40"/>
      <c r="D17" s="40"/>
      <c r="E17" s="10"/>
      <c r="F17" s="39" t="s">
        <v>25</v>
      </c>
      <c r="G17" s="39"/>
      <c r="H17" s="39"/>
      <c r="I17" s="39"/>
      <c r="J17" s="10"/>
      <c r="K17" s="39" t="s">
        <v>27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2:22" ht="15.75" x14ac:dyDescent="0.25">
      <c r="B18" s="17" t="s">
        <v>20</v>
      </c>
      <c r="C18" s="17" t="s">
        <v>21</v>
      </c>
      <c r="D18" s="17" t="s">
        <v>3</v>
      </c>
      <c r="E18" s="10"/>
      <c r="F18" s="18">
        <v>45717</v>
      </c>
      <c r="G18" s="18">
        <v>45748</v>
      </c>
      <c r="H18" s="18">
        <v>45778</v>
      </c>
      <c r="I18" s="18">
        <v>45809</v>
      </c>
      <c r="J18" s="10"/>
      <c r="K18" s="18">
        <v>45839</v>
      </c>
      <c r="L18" s="18">
        <v>45870</v>
      </c>
      <c r="M18" s="18">
        <v>45901</v>
      </c>
      <c r="N18" s="18">
        <v>45931</v>
      </c>
      <c r="O18" s="18">
        <v>45962</v>
      </c>
      <c r="P18" s="18">
        <v>45992</v>
      </c>
      <c r="Q18" s="18">
        <v>46023</v>
      </c>
      <c r="R18" s="18">
        <v>46054</v>
      </c>
      <c r="S18" s="18">
        <v>46082</v>
      </c>
      <c r="T18" s="18">
        <v>46113</v>
      </c>
      <c r="U18" s="18">
        <v>46143</v>
      </c>
      <c r="V18" s="18">
        <v>46174</v>
      </c>
    </row>
    <row r="19" spans="2:22" ht="15.75" x14ac:dyDescent="0.25">
      <c r="B19" s="11">
        <v>5897</v>
      </c>
      <c r="C19" s="10" t="s">
        <v>4</v>
      </c>
      <c r="D19" s="10" t="s">
        <v>7</v>
      </c>
      <c r="E19" s="10"/>
      <c r="F19" s="20">
        <v>12154</v>
      </c>
      <c r="G19" s="20">
        <v>13247.86</v>
      </c>
      <c r="H19" s="20">
        <v>14440.167400000002</v>
      </c>
      <c r="I19" s="20">
        <v>15739.782466000004</v>
      </c>
      <c r="J19" s="10"/>
      <c r="K19" s="12">
        <f>_xlfn.FORECAST.ETS(K$18,F$19:I$19,F$18:I$18)</f>
        <v>16910.189548686703</v>
      </c>
      <c r="L19" s="12">
        <f>_xlfn.FORECAST.ETS(L$18,F$19:I$19,F$18:I$18)</f>
        <v>18108.708673702076</v>
      </c>
      <c r="M19" s="12">
        <f>_xlfn.FORECAST.ETS(M$18,F$19:I$19,F$18:I$18)</f>
        <v>19307.227798717449</v>
      </c>
      <c r="N19" s="12">
        <f>_xlfn.FORECAST.ETS(N$18,F$19:I$19,F$18:I$18)</f>
        <v>20505.746923732822</v>
      </c>
      <c r="O19" s="12">
        <f>_xlfn.FORECAST.ETS(O$18,F$19:I$19,F$18:I$18)</f>
        <v>21704.266048748195</v>
      </c>
      <c r="P19" s="12">
        <f>_xlfn.FORECAST.ETS(P$18,F$19:I$19,F$18:I$18)</f>
        <v>22902.785173763568</v>
      </c>
      <c r="Q19" s="12">
        <f>_xlfn.FORECAST.ETS(Q$18,F19:I19,F$18:I$18)</f>
        <v>24101.304298778941</v>
      </c>
      <c r="R19" s="12">
        <f>_xlfn.FORECAST.ETS(R$18,F19:I19,F$18:I$18)</f>
        <v>25299.823423794314</v>
      </c>
      <c r="S19" s="12">
        <f>_xlfn.FORECAST.ETS(S$18,F19:I19,F$18:I$18)</f>
        <v>26498.342548809687</v>
      </c>
      <c r="T19" s="12">
        <f>_xlfn.FORECAST.ETS(T$18,F19:I19,F$18:I$18)</f>
        <v>27696.86167382506</v>
      </c>
      <c r="U19" s="12">
        <f>_xlfn.FORECAST.ETS(U$18,F19:I19,F$18:I$18)</f>
        <v>28895.380798840433</v>
      </c>
      <c r="V19" s="12">
        <f>_xlfn.FORECAST.ETS(V$18,F19:I19,F$18:I$18)</f>
        <v>30093.899923855803</v>
      </c>
    </row>
    <row r="20" spans="2:22" ht="15.75" x14ac:dyDescent="0.25">
      <c r="B20" s="11">
        <v>5874</v>
      </c>
      <c r="C20" s="10" t="s">
        <v>4</v>
      </c>
      <c r="D20" s="10" t="s">
        <v>8</v>
      </c>
      <c r="E20" s="10"/>
      <c r="F20" s="20">
        <v>35246</v>
      </c>
      <c r="G20" s="20">
        <v>38418.14</v>
      </c>
      <c r="H20" s="20">
        <v>41875.772600000004</v>
      </c>
      <c r="I20" s="20">
        <v>45644.592134000006</v>
      </c>
      <c r="J20" s="10"/>
      <c r="K20" s="12">
        <f>_xlfn.FORECAST.ETS(K$18,F$20:I$20,F$18:I$18)</f>
        <v>49038.714894932673</v>
      </c>
      <c r="L20" s="12">
        <f>_xlfn.FORECAST.ETS(L$18,F$20:I$20,F$18:I$18)</f>
        <v>52514.361190826356</v>
      </c>
      <c r="M20" s="12">
        <f>_xlfn.FORECAST.ETS(M$18,F$20:I$20,F$18:I$18)</f>
        <v>55990.007486720046</v>
      </c>
      <c r="N20" s="12">
        <f>_xlfn.FORECAST.ETS(N$18,F$20:I$20,F$18:I$18)</f>
        <v>59465.653782613736</v>
      </c>
      <c r="O20" s="12">
        <f>_xlfn.FORECAST.ETS(O$18,F$20:I$20,F$18:I$18)</f>
        <v>62941.300078507425</v>
      </c>
      <c r="P20" s="12">
        <f>_xlfn.FORECAST.ETS(P$18,F20:I20,F$18:I$18)</f>
        <v>66416.946374401101</v>
      </c>
      <c r="Q20" s="12">
        <f t="shared" ref="Q20:Q26" si="3">_xlfn.FORECAST.ETS(Q$18,F20:I20,F$18:I$18)</f>
        <v>69892.592670294805</v>
      </c>
      <c r="R20" s="12">
        <f t="shared" ref="R20:R26" si="4">_xlfn.FORECAST.ETS(R$18,F20:I20,F$18:I$18)</f>
        <v>73368.238966188481</v>
      </c>
      <c r="S20" s="12">
        <f t="shared" ref="S20:S26" si="5">_xlfn.FORECAST.ETS(S$18,F20:I20,F$18:I$18)</f>
        <v>76843.885262082171</v>
      </c>
      <c r="T20" s="12">
        <f t="shared" ref="T20:T26" si="6">_xlfn.FORECAST.ETS(T$18,F20:I20,F$18:I$18)</f>
        <v>80319.531557975861</v>
      </c>
      <c r="U20" s="12">
        <f t="shared" ref="U20:U26" si="7">_xlfn.FORECAST.ETS(U$18,F20:I20,F$18:I$18)</f>
        <v>83795.177853869551</v>
      </c>
      <c r="V20" s="12">
        <f t="shared" ref="V20:V26" si="8">_xlfn.FORECAST.ETS(V$18,F20:I20,F$18:I$18)</f>
        <v>87270.824149763241</v>
      </c>
    </row>
    <row r="21" spans="2:22" ht="15.75" x14ac:dyDescent="0.25">
      <c r="B21" s="11">
        <v>5698</v>
      </c>
      <c r="C21" s="10" t="s">
        <v>9</v>
      </c>
      <c r="D21" s="10" t="s">
        <v>12</v>
      </c>
      <c r="E21" s="10"/>
      <c r="F21" s="20">
        <v>22546</v>
      </c>
      <c r="G21" s="20">
        <v>24575.140000000003</v>
      </c>
      <c r="H21" s="20">
        <v>26786.902600000005</v>
      </c>
      <c r="I21" s="20">
        <v>29197.723834000008</v>
      </c>
      <c r="J21" s="10"/>
      <c r="K21" s="12">
        <f>_xlfn.FORECAST.ETS(K$18,F$21:I$21,F$18:I$18)</f>
        <v>31368.860750756157</v>
      </c>
      <c r="L21" s="12">
        <f>_xlfn.FORECAST.ETS(L$18,F$21:I$21,F$18:I$18)</f>
        <v>33592.146269317665</v>
      </c>
      <c r="M21" s="12">
        <f>_xlfn.FORECAST.ETS(M$18,F$21:I$21,F$18:I$18)</f>
        <v>35815.43178787917</v>
      </c>
      <c r="N21" s="12">
        <f>_xlfn.FORECAST.ETS(N$18,F$21:I$21,F$18:I$18)</f>
        <v>38038.717306440674</v>
      </c>
      <c r="O21" s="12">
        <f>_xlfn.FORECAST.ETS(O$18,F$21:I$21,F$18:I$18)</f>
        <v>40262.002825002186</v>
      </c>
      <c r="P21" s="12">
        <f t="shared" ref="P21:P26" si="9">_xlfn.FORECAST.ETS(P$18,F21:I21,F$18:I$18)</f>
        <v>42485.28834356369</v>
      </c>
      <c r="Q21" s="12">
        <f t="shared" si="3"/>
        <v>44708.573862125195</v>
      </c>
      <c r="R21" s="12">
        <f t="shared" si="4"/>
        <v>46931.859380686699</v>
      </c>
      <c r="S21" s="12">
        <f t="shared" si="5"/>
        <v>49155.144899248211</v>
      </c>
      <c r="T21" s="12">
        <f t="shared" si="6"/>
        <v>51378.430417809715</v>
      </c>
      <c r="U21" s="12">
        <f t="shared" si="7"/>
        <v>53601.715936371227</v>
      </c>
      <c r="V21" s="12">
        <f t="shared" si="8"/>
        <v>55825.001454932732</v>
      </c>
    </row>
    <row r="22" spans="2:22" ht="15.75" x14ac:dyDescent="0.25">
      <c r="B22" s="11">
        <v>5454</v>
      </c>
      <c r="C22" s="10" t="s">
        <v>9</v>
      </c>
      <c r="D22" s="10" t="s">
        <v>13</v>
      </c>
      <c r="E22" s="10"/>
      <c r="F22" s="20">
        <v>12458</v>
      </c>
      <c r="G22" s="20">
        <v>13579.220000000001</v>
      </c>
      <c r="H22" s="20">
        <v>14801.349800000002</v>
      </c>
      <c r="I22" s="20">
        <v>16133.471282000002</v>
      </c>
      <c r="J22" s="10"/>
      <c r="K22" s="12">
        <f>_xlfn.FORECAST.ETS(K$18,F$22:I$22,F$18:I$18)</f>
        <v>17333.152986468562</v>
      </c>
      <c r="L22" s="12">
        <f>_xlfn.FORECAST.ETS(L$18,F$22:I$22,F$18:I$18)</f>
        <v>18561.649881272038</v>
      </c>
      <c r="M22" s="12">
        <f>_xlfn.FORECAST.ETS(M$18,F$22:I$22,F$18:I$18)</f>
        <v>19790.146776075519</v>
      </c>
      <c r="N22" s="12">
        <f>_xlfn.FORECAST.ETS(N$18,F$22:I$22,F$18:I$18)</f>
        <v>21018.643670878999</v>
      </c>
      <c r="O22" s="12">
        <f>_xlfn.FORECAST.ETS(O$18,F$22:I$22,F$18:I$18)</f>
        <v>22247.140565682479</v>
      </c>
      <c r="P22" s="12">
        <f t="shared" si="9"/>
        <v>23475.637460485959</v>
      </c>
      <c r="Q22" s="12">
        <f t="shared" si="3"/>
        <v>24704.134355289436</v>
      </c>
      <c r="R22" s="12">
        <f t="shared" si="4"/>
        <v>25932.631250092916</v>
      </c>
      <c r="S22" s="12">
        <f t="shared" si="5"/>
        <v>27161.128144896396</v>
      </c>
      <c r="T22" s="12">
        <f t="shared" si="6"/>
        <v>28389.625039699873</v>
      </c>
      <c r="U22" s="12">
        <f t="shared" si="7"/>
        <v>29618.121934503353</v>
      </c>
      <c r="V22" s="12">
        <f t="shared" si="8"/>
        <v>30846.618829306834</v>
      </c>
    </row>
    <row r="23" spans="2:22" ht="15.75" x14ac:dyDescent="0.25">
      <c r="B23" s="11">
        <v>6002</v>
      </c>
      <c r="C23" s="10" t="s">
        <v>5</v>
      </c>
      <c r="D23" s="10" t="s">
        <v>12</v>
      </c>
      <c r="E23" s="10"/>
      <c r="F23" s="20">
        <v>21551</v>
      </c>
      <c r="G23" s="20">
        <v>23490.59</v>
      </c>
      <c r="H23" s="20">
        <v>25604.743100000003</v>
      </c>
      <c r="I23" s="20">
        <v>27909.169979000006</v>
      </c>
      <c r="J23" s="10"/>
      <c r="K23" s="12">
        <f>_xlfn.FORECAST.ETS(K$18,F$23:I$23,F$18:I$18)</f>
        <v>29984.490288279332</v>
      </c>
      <c r="L23" s="12">
        <f>_xlfn.FORECAST.ETS(L$18,F$23:I$23,F$18:I$18)</f>
        <v>32109.657777435681</v>
      </c>
      <c r="M23" s="12">
        <f>_xlfn.FORECAST.ETS(M$18,F$23:I$23,F$18:I$18)</f>
        <v>34234.82526659203</v>
      </c>
      <c r="N23" s="12">
        <f>_xlfn.FORECAST.ETS(N$18,F$23:I$23,F$18:I$18)</f>
        <v>36359.992755748375</v>
      </c>
      <c r="O23" s="12">
        <f>_xlfn.FORECAST.ETS(O$18,F$23:I$23,F$18:I$18)</f>
        <v>38485.16024490472</v>
      </c>
      <c r="P23" s="12">
        <f t="shared" si="9"/>
        <v>40610.327734061066</v>
      </c>
      <c r="Q23" s="12">
        <f t="shared" si="3"/>
        <v>42735.495223217411</v>
      </c>
      <c r="R23" s="12">
        <f t="shared" si="4"/>
        <v>44860.662712373756</v>
      </c>
      <c r="S23" s="12">
        <f t="shared" si="5"/>
        <v>46985.830201530101</v>
      </c>
      <c r="T23" s="12">
        <f t="shared" si="6"/>
        <v>49110.997690686454</v>
      </c>
      <c r="U23" s="12">
        <f t="shared" si="7"/>
        <v>51236.165179842799</v>
      </c>
      <c r="V23" s="12">
        <f t="shared" si="8"/>
        <v>53361.332668999145</v>
      </c>
    </row>
    <row r="24" spans="2:22" ht="15.75" x14ac:dyDescent="0.25">
      <c r="B24" s="11">
        <v>6004</v>
      </c>
      <c r="C24" s="10" t="s">
        <v>5</v>
      </c>
      <c r="D24" s="10" t="s">
        <v>14</v>
      </c>
      <c r="E24" s="10"/>
      <c r="F24" s="20">
        <v>22546</v>
      </c>
      <c r="G24" s="20">
        <v>24575.140000000003</v>
      </c>
      <c r="H24" s="20">
        <v>26786.902600000005</v>
      </c>
      <c r="I24" s="20">
        <v>29197.723834000008</v>
      </c>
      <c r="J24" s="10"/>
      <c r="K24" s="12">
        <f>_xlfn.FORECAST.ETS(K$18,F$24:I$24,F$18:I$18)</f>
        <v>31368.860750756157</v>
      </c>
      <c r="L24" s="12">
        <f>_xlfn.FORECAST.ETS(L$18,F$24:I$24,F$18:I$18)</f>
        <v>33592.146269317665</v>
      </c>
      <c r="M24" s="12">
        <f>_xlfn.FORECAST.ETS(M$18,F$24:I$24,F$18:I$18)</f>
        <v>35815.43178787917</v>
      </c>
      <c r="N24" s="12">
        <f>_xlfn.FORECAST.ETS(N$18,F$24:I$24,F$18:I$18)</f>
        <v>38038.717306440674</v>
      </c>
      <c r="O24" s="12">
        <f>_xlfn.FORECAST.ETS(O$18,F$24:I$24,F$18:I$18)</f>
        <v>40262.002825002186</v>
      </c>
      <c r="P24" s="12">
        <f t="shared" si="9"/>
        <v>42485.28834356369</v>
      </c>
      <c r="Q24" s="12">
        <f t="shared" si="3"/>
        <v>44708.573862125195</v>
      </c>
      <c r="R24" s="12">
        <f t="shared" si="4"/>
        <v>46931.859380686699</v>
      </c>
      <c r="S24" s="12">
        <f t="shared" si="5"/>
        <v>49155.144899248211</v>
      </c>
      <c r="T24" s="12">
        <f t="shared" si="6"/>
        <v>51378.430417809715</v>
      </c>
      <c r="U24" s="12">
        <f t="shared" si="7"/>
        <v>53601.715936371227</v>
      </c>
      <c r="V24" s="12">
        <f t="shared" si="8"/>
        <v>55825.001454932732</v>
      </c>
    </row>
    <row r="25" spans="2:22" ht="15.75" x14ac:dyDescent="0.25">
      <c r="B25" s="11">
        <v>6006</v>
      </c>
      <c r="C25" s="10" t="s">
        <v>6</v>
      </c>
      <c r="D25" s="10" t="s">
        <v>10</v>
      </c>
      <c r="E25" s="10"/>
      <c r="F25" s="20">
        <v>25263</v>
      </c>
      <c r="G25" s="20">
        <v>27536.670000000002</v>
      </c>
      <c r="H25" s="20">
        <v>30014.970300000004</v>
      </c>
      <c r="I25" s="20">
        <v>32716.317627000008</v>
      </c>
      <c r="J25" s="10"/>
      <c r="K25" s="12">
        <f>_xlfn.FORECAST.ETS(K$18,F$25:I$25,F$18:I$18)</f>
        <v>35149.096475931576</v>
      </c>
      <c r="L25" s="12">
        <f>_xlfn.FORECAST.ETS(L$18,F$25:I$25,F$18:I$18)</f>
        <v>37640.30831197431</v>
      </c>
      <c r="M25" s="12">
        <f>_xlfn.FORECAST.ETS(M$18,F$25:I$25,F$18:I$18)</f>
        <v>40131.520148017051</v>
      </c>
      <c r="N25" s="12">
        <f>_xlfn.FORECAST.ETS(N$18,F$25:I$25,F$18:I$18)</f>
        <v>42622.731984059785</v>
      </c>
      <c r="O25" s="12">
        <f>_xlfn.FORECAST.ETS(O$18,F$25:I$25,F$18:I$18)</f>
        <v>45113.943820102526</v>
      </c>
      <c r="P25" s="12">
        <f t="shared" si="9"/>
        <v>47605.15565614526</v>
      </c>
      <c r="Q25" s="12">
        <f t="shared" si="3"/>
        <v>50096.367492188001</v>
      </c>
      <c r="R25" s="12">
        <f t="shared" si="4"/>
        <v>52587.579328230735</v>
      </c>
      <c r="S25" s="12">
        <f t="shared" si="5"/>
        <v>55078.791164273469</v>
      </c>
      <c r="T25" s="12">
        <f t="shared" si="6"/>
        <v>57570.00300031621</v>
      </c>
      <c r="U25" s="12">
        <f t="shared" si="7"/>
        <v>60061.214836358951</v>
      </c>
      <c r="V25" s="12">
        <f t="shared" si="8"/>
        <v>62552.426672401678</v>
      </c>
    </row>
    <row r="26" spans="2:22" ht="15.75" x14ac:dyDescent="0.25">
      <c r="B26" s="11">
        <v>5216</v>
      </c>
      <c r="C26" s="10" t="s">
        <v>6</v>
      </c>
      <c r="D26" s="10" t="s">
        <v>11</v>
      </c>
      <c r="E26" s="10"/>
      <c r="F26" s="20">
        <v>54624</v>
      </c>
      <c r="G26" s="20">
        <v>59540.160000000003</v>
      </c>
      <c r="H26" s="20">
        <v>64898.774400000009</v>
      </c>
      <c r="I26" s="20">
        <v>70739.664096000022</v>
      </c>
      <c r="J26" s="10"/>
      <c r="K26" s="12">
        <f>_xlfn.FORECAST.ETS(K$18,F$26:I$26,F$18:I$18)</f>
        <v>75999.851399330437</v>
      </c>
      <c r="L26" s="12">
        <f>_xlfn.FORECAST.ETS(L$18,F$26:I$26,F$18:I$18)</f>
        <v>81386.38329704637</v>
      </c>
      <c r="M26" s="12">
        <f>_xlfn.FORECAST.ETS(M$18,F$26:I$26,F$18:I$18)</f>
        <v>86772.915194762318</v>
      </c>
      <c r="N26" s="12">
        <f>_xlfn.FORECAST.ETS(N$18,F$26:I$26,F$18:I$18)</f>
        <v>92159.447092478251</v>
      </c>
      <c r="O26" s="12">
        <f>_xlfn.FORECAST.ETS(O$18,F$26:I$26,F$18:I$18)</f>
        <v>97545.978990194199</v>
      </c>
      <c r="P26" s="12">
        <f t="shared" si="9"/>
        <v>102932.51088791015</v>
      </c>
      <c r="Q26" s="12">
        <f t="shared" si="3"/>
        <v>108319.04278562608</v>
      </c>
      <c r="R26" s="12">
        <f t="shared" si="4"/>
        <v>113705.57468334203</v>
      </c>
      <c r="S26" s="12">
        <f t="shared" si="5"/>
        <v>119092.10658105797</v>
      </c>
      <c r="T26" s="12">
        <f t="shared" si="6"/>
        <v>124478.63847877391</v>
      </c>
      <c r="U26" s="12">
        <f t="shared" si="7"/>
        <v>129865.17037648986</v>
      </c>
      <c r="V26" s="12">
        <f t="shared" si="8"/>
        <v>135251.7022742058</v>
      </c>
    </row>
    <row r="27" spans="2:22" ht="15.75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15.75" x14ac:dyDescent="0.25">
      <c r="B28" s="40" t="s">
        <v>26</v>
      </c>
      <c r="C28" s="40"/>
      <c r="D28" s="40"/>
      <c r="E28" s="10"/>
      <c r="F28" s="39" t="s">
        <v>23</v>
      </c>
      <c r="G28" s="39"/>
      <c r="H28" s="39"/>
      <c r="I28" s="39"/>
      <c r="J28" s="10"/>
      <c r="K28" s="39" t="s">
        <v>27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2:22" ht="15.75" x14ac:dyDescent="0.25">
      <c r="B29" s="17" t="s">
        <v>20</v>
      </c>
      <c r="C29" s="17" t="s">
        <v>21</v>
      </c>
      <c r="D29" s="17" t="s">
        <v>3</v>
      </c>
      <c r="E29" s="10"/>
      <c r="F29" s="18">
        <v>45717</v>
      </c>
      <c r="G29" s="18">
        <v>45748</v>
      </c>
      <c r="H29" s="18">
        <v>45778</v>
      </c>
      <c r="I29" s="18">
        <v>45809</v>
      </c>
      <c r="J29" s="10"/>
      <c r="K29" s="18">
        <v>45839</v>
      </c>
      <c r="L29" s="18">
        <v>45870</v>
      </c>
      <c r="M29" s="18">
        <v>45901</v>
      </c>
      <c r="N29" s="18">
        <v>45931</v>
      </c>
      <c r="O29" s="18">
        <v>45962</v>
      </c>
      <c r="P29" s="18">
        <v>45992</v>
      </c>
      <c r="Q29" s="18">
        <v>46023</v>
      </c>
      <c r="R29" s="18">
        <v>46054</v>
      </c>
      <c r="S29" s="18">
        <v>46082</v>
      </c>
      <c r="T29" s="18">
        <v>46113</v>
      </c>
      <c r="U29" s="18">
        <v>46143</v>
      </c>
      <c r="V29" s="18">
        <v>46174</v>
      </c>
    </row>
    <row r="30" spans="2:22" ht="15.75" x14ac:dyDescent="0.25">
      <c r="B30" s="11">
        <v>5897</v>
      </c>
      <c r="C30" s="10" t="s">
        <v>4</v>
      </c>
      <c r="D30" s="10" t="s">
        <v>7</v>
      </c>
      <c r="E30" s="10"/>
      <c r="F30" s="20">
        <v>12154</v>
      </c>
      <c r="G30" s="20">
        <v>13247.86</v>
      </c>
      <c r="H30" s="20">
        <v>14440.167400000002</v>
      </c>
      <c r="I30" s="20">
        <v>15739.782466000004</v>
      </c>
      <c r="J30" s="10"/>
      <c r="K30" s="12">
        <f t="shared" ref="K30:V30" si="10">+K19*(1+$F$4)</f>
        <v>20292.227458424044</v>
      </c>
      <c r="L30" s="12">
        <f t="shared" si="10"/>
        <v>21730.450408442492</v>
      </c>
      <c r="M30" s="12">
        <f t="shared" si="10"/>
        <v>23168.673358460939</v>
      </c>
      <c r="N30" s="12">
        <f t="shared" si="10"/>
        <v>24606.896308479387</v>
      </c>
      <c r="O30" s="12">
        <f t="shared" si="10"/>
        <v>26045.119258497834</v>
      </c>
      <c r="P30" s="12">
        <f t="shared" si="10"/>
        <v>27483.342208516282</v>
      </c>
      <c r="Q30" s="12">
        <f t="shared" si="10"/>
        <v>28921.56515853473</v>
      </c>
      <c r="R30" s="12">
        <f t="shared" si="10"/>
        <v>30359.788108553177</v>
      </c>
      <c r="S30" s="12">
        <f t="shared" si="10"/>
        <v>31798.011058571625</v>
      </c>
      <c r="T30" s="12">
        <f t="shared" si="10"/>
        <v>33236.234008590072</v>
      </c>
      <c r="U30" s="12">
        <f t="shared" si="10"/>
        <v>34674.45695860852</v>
      </c>
      <c r="V30" s="12">
        <f t="shared" si="10"/>
        <v>36112.67990862696</v>
      </c>
    </row>
    <row r="31" spans="2:22" ht="15.75" x14ac:dyDescent="0.25">
      <c r="B31" s="11">
        <v>5874</v>
      </c>
      <c r="C31" s="10" t="s">
        <v>4</v>
      </c>
      <c r="D31" s="10" t="s">
        <v>8</v>
      </c>
      <c r="E31" s="10"/>
      <c r="F31" s="20">
        <v>35246</v>
      </c>
      <c r="G31" s="20">
        <v>38418.14</v>
      </c>
      <c r="H31" s="20">
        <v>41875.772600000004</v>
      </c>
      <c r="I31" s="20">
        <v>45644.592134000006</v>
      </c>
      <c r="J31" s="10"/>
      <c r="K31" s="12">
        <f t="shared" ref="K31:V37" si="11">+K20*(1+$F$4)</f>
        <v>58846.457873919207</v>
      </c>
      <c r="L31" s="12">
        <f t="shared" si="11"/>
        <v>63017.233428991625</v>
      </c>
      <c r="M31" s="12">
        <f t="shared" si="11"/>
        <v>67188.008984064058</v>
      </c>
      <c r="N31" s="12">
        <f t="shared" si="11"/>
        <v>71358.784539136483</v>
      </c>
      <c r="O31" s="12">
        <f t="shared" si="11"/>
        <v>75529.560094208908</v>
      </c>
      <c r="P31" s="12">
        <f t="shared" si="11"/>
        <v>79700.335649281318</v>
      </c>
      <c r="Q31" s="12">
        <f t="shared" si="11"/>
        <v>83871.111204353758</v>
      </c>
      <c r="R31" s="12">
        <f t="shared" si="11"/>
        <v>88041.886759426168</v>
      </c>
      <c r="S31" s="12">
        <f t="shared" si="11"/>
        <v>92212.662314498608</v>
      </c>
      <c r="T31" s="12">
        <f t="shared" si="11"/>
        <v>96383.437869571033</v>
      </c>
      <c r="U31" s="12">
        <f t="shared" si="11"/>
        <v>100554.21342464346</v>
      </c>
      <c r="V31" s="12">
        <f t="shared" si="11"/>
        <v>104724.98897971588</v>
      </c>
    </row>
    <row r="32" spans="2:22" ht="15.75" x14ac:dyDescent="0.25">
      <c r="B32" s="11">
        <v>5698</v>
      </c>
      <c r="C32" s="10" t="s">
        <v>9</v>
      </c>
      <c r="D32" s="10" t="s">
        <v>12</v>
      </c>
      <c r="E32" s="10"/>
      <c r="F32" s="20">
        <v>22546</v>
      </c>
      <c r="G32" s="20">
        <v>24575.140000000003</v>
      </c>
      <c r="H32" s="20">
        <v>26786.902600000005</v>
      </c>
      <c r="I32" s="20">
        <v>29197.723834000008</v>
      </c>
      <c r="J32" s="10"/>
      <c r="K32" s="12">
        <f t="shared" si="11"/>
        <v>37642.632900907389</v>
      </c>
      <c r="L32" s="12">
        <f t="shared" si="11"/>
        <v>40310.5755231812</v>
      </c>
      <c r="M32" s="12">
        <f t="shared" si="11"/>
        <v>42978.518145455004</v>
      </c>
      <c r="N32" s="12">
        <f t="shared" si="11"/>
        <v>45646.460767728808</v>
      </c>
      <c r="O32" s="12">
        <f t="shared" si="11"/>
        <v>48314.403390002619</v>
      </c>
      <c r="P32" s="12">
        <f t="shared" si="11"/>
        <v>50982.34601227643</v>
      </c>
      <c r="Q32" s="12">
        <f t="shared" si="11"/>
        <v>53650.288634550234</v>
      </c>
      <c r="R32" s="12">
        <f t="shared" si="11"/>
        <v>56318.231256824038</v>
      </c>
      <c r="S32" s="12">
        <f t="shared" si="11"/>
        <v>58986.173879097849</v>
      </c>
      <c r="T32" s="12">
        <f t="shared" si="11"/>
        <v>61654.116501371653</v>
      </c>
      <c r="U32" s="12">
        <f t="shared" si="11"/>
        <v>64322.059123645471</v>
      </c>
      <c r="V32" s="12">
        <f t="shared" si="11"/>
        <v>66990.001745919275</v>
      </c>
    </row>
    <row r="33" spans="2:22" ht="15.75" x14ac:dyDescent="0.25">
      <c r="B33" s="11">
        <v>5454</v>
      </c>
      <c r="C33" s="10" t="s">
        <v>9</v>
      </c>
      <c r="D33" s="10" t="s">
        <v>13</v>
      </c>
      <c r="E33" s="10"/>
      <c r="F33" s="20">
        <v>12458</v>
      </c>
      <c r="G33" s="20">
        <v>13579.220000000001</v>
      </c>
      <c r="H33" s="20">
        <v>14801.349800000002</v>
      </c>
      <c r="I33" s="20">
        <v>16133.471282000002</v>
      </c>
      <c r="J33" s="10"/>
      <c r="K33" s="12">
        <f t="shared" si="11"/>
        <v>20799.783583762273</v>
      </c>
      <c r="L33" s="12">
        <f t="shared" si="11"/>
        <v>22273.979857526447</v>
      </c>
      <c r="M33" s="12">
        <f t="shared" si="11"/>
        <v>23748.17613129062</v>
      </c>
      <c r="N33" s="12">
        <f t="shared" si="11"/>
        <v>25222.372405054797</v>
      </c>
      <c r="O33" s="12">
        <f t="shared" si="11"/>
        <v>26696.568678818974</v>
      </c>
      <c r="P33" s="12">
        <f t="shared" si="11"/>
        <v>28170.764952583151</v>
      </c>
      <c r="Q33" s="12">
        <f t="shared" si="11"/>
        <v>29644.961226347321</v>
      </c>
      <c r="R33" s="12">
        <f t="shared" si="11"/>
        <v>31119.157500111498</v>
      </c>
      <c r="S33" s="12">
        <f t="shared" si="11"/>
        <v>32593.353773875675</v>
      </c>
      <c r="T33" s="12">
        <f t="shared" si="11"/>
        <v>34067.550047639845</v>
      </c>
      <c r="U33" s="12">
        <f t="shared" si="11"/>
        <v>35541.746321404025</v>
      </c>
      <c r="V33" s="12">
        <f t="shared" si="11"/>
        <v>37015.942595168199</v>
      </c>
    </row>
    <row r="34" spans="2:22" ht="15.75" x14ac:dyDescent="0.25">
      <c r="B34" s="11">
        <v>6002</v>
      </c>
      <c r="C34" s="10" t="s">
        <v>5</v>
      </c>
      <c r="D34" s="10" t="s">
        <v>12</v>
      </c>
      <c r="E34" s="10"/>
      <c r="F34" s="20">
        <v>21551</v>
      </c>
      <c r="G34" s="20">
        <v>23490.59</v>
      </c>
      <c r="H34" s="20">
        <v>25604.743100000003</v>
      </c>
      <c r="I34" s="20">
        <v>27909.169979000006</v>
      </c>
      <c r="J34" s="10"/>
      <c r="K34" s="12">
        <f t="shared" si="11"/>
        <v>35981.3883459352</v>
      </c>
      <c r="L34" s="12">
        <f t="shared" si="11"/>
        <v>38531.589332922813</v>
      </c>
      <c r="M34" s="12">
        <f t="shared" si="11"/>
        <v>41081.790319910433</v>
      </c>
      <c r="N34" s="12">
        <f t="shared" si="11"/>
        <v>43631.991306898046</v>
      </c>
      <c r="O34" s="12">
        <f t="shared" si="11"/>
        <v>46182.192293885666</v>
      </c>
      <c r="P34" s="12">
        <f t="shared" si="11"/>
        <v>48732.393280873279</v>
      </c>
      <c r="Q34" s="12">
        <f t="shared" si="11"/>
        <v>51282.594267860892</v>
      </c>
      <c r="R34" s="12">
        <f t="shared" si="11"/>
        <v>53832.795254848505</v>
      </c>
      <c r="S34" s="12">
        <f t="shared" si="11"/>
        <v>56382.996241836117</v>
      </c>
      <c r="T34" s="12">
        <f t="shared" si="11"/>
        <v>58933.197228823745</v>
      </c>
      <c r="U34" s="12">
        <f t="shared" si="11"/>
        <v>61483.398215811358</v>
      </c>
      <c r="V34" s="12">
        <f t="shared" si="11"/>
        <v>64033.599202798971</v>
      </c>
    </row>
    <row r="35" spans="2:22" ht="15.75" x14ac:dyDescent="0.25">
      <c r="B35" s="11">
        <v>6004</v>
      </c>
      <c r="C35" s="10" t="s">
        <v>5</v>
      </c>
      <c r="D35" s="10" t="s">
        <v>14</v>
      </c>
      <c r="E35" s="10"/>
      <c r="F35" s="20">
        <v>22546</v>
      </c>
      <c r="G35" s="20">
        <v>24575.140000000003</v>
      </c>
      <c r="H35" s="20">
        <v>26786.902600000005</v>
      </c>
      <c r="I35" s="20">
        <v>29197.723834000008</v>
      </c>
      <c r="J35" s="10"/>
      <c r="K35" s="12">
        <f t="shared" si="11"/>
        <v>37642.632900907389</v>
      </c>
      <c r="L35" s="12">
        <f t="shared" si="11"/>
        <v>40310.5755231812</v>
      </c>
      <c r="M35" s="12">
        <f t="shared" si="11"/>
        <v>42978.518145455004</v>
      </c>
      <c r="N35" s="12">
        <f t="shared" si="11"/>
        <v>45646.460767728808</v>
      </c>
      <c r="O35" s="12">
        <f t="shared" si="11"/>
        <v>48314.403390002619</v>
      </c>
      <c r="P35" s="12">
        <f t="shared" si="11"/>
        <v>50982.34601227643</v>
      </c>
      <c r="Q35" s="12">
        <f t="shared" si="11"/>
        <v>53650.288634550234</v>
      </c>
      <c r="R35" s="12">
        <f t="shared" si="11"/>
        <v>56318.231256824038</v>
      </c>
      <c r="S35" s="12">
        <f t="shared" si="11"/>
        <v>58986.173879097849</v>
      </c>
      <c r="T35" s="12">
        <f t="shared" si="11"/>
        <v>61654.116501371653</v>
      </c>
      <c r="U35" s="12">
        <f t="shared" si="11"/>
        <v>64322.059123645471</v>
      </c>
      <c r="V35" s="12">
        <f t="shared" si="11"/>
        <v>66990.001745919275</v>
      </c>
    </row>
    <row r="36" spans="2:22" ht="15.75" x14ac:dyDescent="0.25">
      <c r="B36" s="11">
        <v>6006</v>
      </c>
      <c r="C36" s="10" t="s">
        <v>6</v>
      </c>
      <c r="D36" s="10" t="s">
        <v>10</v>
      </c>
      <c r="E36" s="10"/>
      <c r="F36" s="20">
        <v>25263</v>
      </c>
      <c r="G36" s="20">
        <v>27536.670000000002</v>
      </c>
      <c r="H36" s="20">
        <v>30014.970300000004</v>
      </c>
      <c r="I36" s="20">
        <v>32716.317627000008</v>
      </c>
      <c r="J36" s="10"/>
      <c r="K36" s="12">
        <f t="shared" si="11"/>
        <v>42178.915771117892</v>
      </c>
      <c r="L36" s="12">
        <f t="shared" si="11"/>
        <v>45168.369974369169</v>
      </c>
      <c r="M36" s="12">
        <f t="shared" si="11"/>
        <v>48157.82417762046</v>
      </c>
      <c r="N36" s="12">
        <f t="shared" si="11"/>
        <v>51147.278380871743</v>
      </c>
      <c r="O36" s="12">
        <f t="shared" si="11"/>
        <v>54136.732584123027</v>
      </c>
      <c r="P36" s="12">
        <f t="shared" si="11"/>
        <v>57126.18678737431</v>
      </c>
      <c r="Q36" s="12">
        <f t="shared" si="11"/>
        <v>60115.640990625601</v>
      </c>
      <c r="R36" s="12">
        <f t="shared" si="11"/>
        <v>63105.095193876878</v>
      </c>
      <c r="S36" s="12">
        <f t="shared" si="11"/>
        <v>66094.549397128154</v>
      </c>
      <c r="T36" s="12">
        <f t="shared" si="11"/>
        <v>69084.003600379452</v>
      </c>
      <c r="U36" s="12">
        <f t="shared" si="11"/>
        <v>72073.457803630736</v>
      </c>
      <c r="V36" s="12">
        <f t="shared" si="11"/>
        <v>75062.912006882005</v>
      </c>
    </row>
    <row r="37" spans="2:22" ht="15.75" x14ac:dyDescent="0.25">
      <c r="B37" s="11">
        <v>5216</v>
      </c>
      <c r="C37" s="10" t="s">
        <v>6</v>
      </c>
      <c r="D37" s="10" t="s">
        <v>11</v>
      </c>
      <c r="E37" s="10"/>
      <c r="F37" s="20">
        <v>54624</v>
      </c>
      <c r="G37" s="20">
        <v>59540.160000000003</v>
      </c>
      <c r="H37" s="20">
        <v>64898.774400000009</v>
      </c>
      <c r="I37" s="20">
        <v>70739.664096000022</v>
      </c>
      <c r="J37" s="10"/>
      <c r="K37" s="12">
        <f t="shared" si="11"/>
        <v>91199.821679196524</v>
      </c>
      <c r="L37" s="12">
        <f t="shared" si="11"/>
        <v>97663.659956455638</v>
      </c>
      <c r="M37" s="12">
        <f t="shared" si="11"/>
        <v>104127.49823371478</v>
      </c>
      <c r="N37" s="12">
        <f t="shared" si="11"/>
        <v>110591.3365109739</v>
      </c>
      <c r="O37" s="12">
        <f t="shared" si="11"/>
        <v>117055.17478823304</v>
      </c>
      <c r="P37" s="12">
        <f t="shared" si="11"/>
        <v>123519.01306549217</v>
      </c>
      <c r="Q37" s="12">
        <f t="shared" si="11"/>
        <v>129982.8513427513</v>
      </c>
      <c r="R37" s="12">
        <f t="shared" si="11"/>
        <v>136446.68962001044</v>
      </c>
      <c r="S37" s="12">
        <f t="shared" si="11"/>
        <v>142910.52789726955</v>
      </c>
      <c r="T37" s="12">
        <f t="shared" si="11"/>
        <v>149374.3661745287</v>
      </c>
      <c r="U37" s="12">
        <f t="shared" si="11"/>
        <v>155838.20445178781</v>
      </c>
      <c r="V37" s="12">
        <f t="shared" si="11"/>
        <v>162302.04272904695</v>
      </c>
    </row>
  </sheetData>
  <mergeCells count="11">
    <mergeCell ref="C3:D3"/>
    <mergeCell ref="C4:D4"/>
    <mergeCell ref="B6:D6"/>
    <mergeCell ref="F6:I6"/>
    <mergeCell ref="K6:V6"/>
    <mergeCell ref="K17:V17"/>
    <mergeCell ref="K28:V28"/>
    <mergeCell ref="F28:I28"/>
    <mergeCell ref="F17:I17"/>
    <mergeCell ref="B17:D17"/>
    <mergeCell ref="B28:D28"/>
  </mergeCells>
  <pageMargins left="0.7" right="0.7" top="0.75" bottom="0.75" header="0.3" footer="0.3"/>
  <ignoredErrors>
    <ignoredError sqref="N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O41"/>
  <sheetViews>
    <sheetView workbookViewId="0">
      <selection activeCell="B1" sqref="B1:B2"/>
    </sheetView>
  </sheetViews>
  <sheetFormatPr defaultRowHeight="15.75" x14ac:dyDescent="0.25"/>
  <cols>
    <col min="1" max="1" width="9.140625" style="10"/>
    <col min="2" max="2" width="37.42578125" style="10" customWidth="1"/>
    <col min="3" max="3" width="0.85546875" style="10" customWidth="1"/>
    <col min="4" max="6" width="12.85546875" style="10" bestFit="1" customWidth="1"/>
    <col min="7" max="15" width="12.7109375" style="10" bestFit="1" customWidth="1"/>
    <col min="16" max="16384" width="9.140625" style="10"/>
  </cols>
  <sheetData>
    <row r="1" spans="2:15" x14ac:dyDescent="0.25">
      <c r="B1" s="44" t="s">
        <v>51</v>
      </c>
      <c r="C1" s="38"/>
      <c r="D1" s="43" t="s">
        <v>28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2:15" x14ac:dyDescent="0.25">
      <c r="B2" s="44"/>
      <c r="C2" s="38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2:15" ht="3.75" customHeight="1" x14ac:dyDescent="0.25"/>
    <row r="4" spans="2:15" ht="21" customHeight="1" x14ac:dyDescent="0.25">
      <c r="B4" s="34" t="s">
        <v>3</v>
      </c>
      <c r="C4" s="5"/>
      <c r="D4" s="35">
        <v>45839</v>
      </c>
      <c r="E4" s="35">
        <v>45870</v>
      </c>
      <c r="F4" s="35">
        <v>45901</v>
      </c>
      <c r="G4" s="35">
        <v>45931</v>
      </c>
      <c r="H4" s="35">
        <v>45962</v>
      </c>
      <c r="I4" s="35">
        <v>45992</v>
      </c>
      <c r="J4" s="35">
        <v>46023</v>
      </c>
      <c r="K4" s="35">
        <v>46054</v>
      </c>
      <c r="L4" s="35">
        <v>46082</v>
      </c>
      <c r="M4" s="35">
        <v>46113</v>
      </c>
      <c r="N4" s="35">
        <v>46143</v>
      </c>
      <c r="O4" s="35">
        <v>46174</v>
      </c>
    </row>
    <row r="5" spans="2:15" x14ac:dyDescent="0.25">
      <c r="B5" s="10" t="s">
        <v>29</v>
      </c>
      <c r="D5" s="12">
        <f>+D32</f>
        <v>452221.05904196145</v>
      </c>
      <c r="E5" s="12">
        <f t="shared" ref="E5:O5" si="0">+E32</f>
        <v>484272.47907105216</v>
      </c>
      <c r="F5" s="12">
        <f t="shared" si="0"/>
        <v>516323.89910014282</v>
      </c>
      <c r="G5" s="12">
        <f t="shared" si="0"/>
        <v>548375.31912923348</v>
      </c>
      <c r="H5" s="12">
        <f t="shared" si="0"/>
        <v>580426.73915832432</v>
      </c>
      <c r="I5" s="12">
        <f t="shared" si="0"/>
        <v>612478.15918741492</v>
      </c>
      <c r="J5" s="12">
        <f t="shared" si="0"/>
        <v>644529.57921650587</v>
      </c>
      <c r="K5" s="12">
        <f t="shared" si="0"/>
        <v>676580.99924559635</v>
      </c>
      <c r="L5" s="12">
        <f t="shared" si="0"/>
        <v>708632.41927468695</v>
      </c>
      <c r="M5" s="12">
        <f t="shared" si="0"/>
        <v>740683.83930377779</v>
      </c>
      <c r="N5" s="12">
        <f t="shared" si="0"/>
        <v>772735.2593328685</v>
      </c>
      <c r="O5" s="12">
        <f t="shared" si="0"/>
        <v>804786.67936195934</v>
      </c>
    </row>
    <row r="6" spans="2:15" x14ac:dyDescent="0.25">
      <c r="B6" s="22" t="s">
        <v>30</v>
      </c>
      <c r="C6" s="23"/>
      <c r="D6" s="27">
        <f>+D36</f>
        <v>90444.211808392298</v>
      </c>
      <c r="E6" s="27">
        <f t="shared" ref="E6:O6" si="1">+E36</f>
        <v>96854.495814210444</v>
      </c>
      <c r="F6" s="27">
        <f t="shared" si="1"/>
        <v>103264.77982002858</v>
      </c>
      <c r="G6" s="27">
        <f t="shared" si="1"/>
        <v>109675.06382584671</v>
      </c>
      <c r="H6" s="27">
        <f t="shared" si="1"/>
        <v>116085.34783166487</v>
      </c>
      <c r="I6" s="27">
        <f t="shared" si="1"/>
        <v>122495.63183748299</v>
      </c>
      <c r="J6" s="27">
        <f t="shared" si="1"/>
        <v>128905.91584330118</v>
      </c>
      <c r="K6" s="27">
        <f t="shared" si="1"/>
        <v>135316.19984911926</v>
      </c>
      <c r="L6" s="27">
        <f t="shared" si="1"/>
        <v>141726.4838549374</v>
      </c>
      <c r="M6" s="27">
        <f t="shared" si="1"/>
        <v>148136.76786075556</v>
      </c>
      <c r="N6" s="27">
        <f t="shared" si="1"/>
        <v>154547.05186657372</v>
      </c>
      <c r="O6" s="27">
        <f t="shared" si="1"/>
        <v>160957.33587239188</v>
      </c>
    </row>
    <row r="7" spans="2:15" x14ac:dyDescent="0.25">
      <c r="B7" s="21" t="s">
        <v>31</v>
      </c>
      <c r="C7" s="21"/>
      <c r="D7" s="30">
        <f>+D5-D6</f>
        <v>361776.84723356913</v>
      </c>
      <c r="E7" s="30">
        <f t="shared" ref="E7:O7" si="2">+E5-E6</f>
        <v>387417.98325684172</v>
      </c>
      <c r="F7" s="30">
        <f t="shared" si="2"/>
        <v>413059.11928011425</v>
      </c>
      <c r="G7" s="30">
        <f t="shared" si="2"/>
        <v>438700.25530338677</v>
      </c>
      <c r="H7" s="30">
        <f t="shared" si="2"/>
        <v>464341.39132665948</v>
      </c>
      <c r="I7" s="30">
        <f t="shared" si="2"/>
        <v>489982.52734993194</v>
      </c>
      <c r="J7" s="30">
        <f t="shared" si="2"/>
        <v>515623.6633732047</v>
      </c>
      <c r="K7" s="30">
        <f t="shared" si="2"/>
        <v>541264.79939647706</v>
      </c>
      <c r="L7" s="30">
        <f t="shared" si="2"/>
        <v>566905.93541974958</v>
      </c>
      <c r="M7" s="30">
        <f t="shared" si="2"/>
        <v>592547.07144302223</v>
      </c>
      <c r="N7" s="30">
        <f t="shared" si="2"/>
        <v>618188.20746629476</v>
      </c>
      <c r="O7" s="30">
        <f t="shared" si="2"/>
        <v>643829.34348956752</v>
      </c>
    </row>
    <row r="9" spans="2:15" x14ac:dyDescent="0.25">
      <c r="B9" s="21" t="s">
        <v>32</v>
      </c>
    </row>
    <row r="10" spans="2:15" x14ac:dyDescent="0.25">
      <c r="B10" s="10" t="s">
        <v>4</v>
      </c>
      <c r="D10" s="12">
        <f>SUMIFS(Forecast!K8:K15,Forecast!$C$8:$C$15,' P&amp;l ideal'!$B$10)</f>
        <v>52759.123554895501</v>
      </c>
      <c r="E10" s="12">
        <f>SUMIFS(Forecast!L8:L15,Forecast!$C$8:$C$15,' P&amp;l ideal'!$B$10)</f>
        <v>56498.455891622747</v>
      </c>
      <c r="F10" s="12">
        <f>SUMIFS(Forecast!M8:M15,Forecast!$C$8:$C$15,' P&amp;l ideal'!$B$10)</f>
        <v>60237.78822835</v>
      </c>
      <c r="G10" s="12">
        <f>SUMIFS(Forecast!N8:N15,Forecast!$C$8:$C$15,' P&amp;l ideal'!$B$10)</f>
        <v>63977.120565077246</v>
      </c>
      <c r="H10" s="12">
        <f>SUMIFS(Forecast!O8:O15,Forecast!$C$8:$C$15,' P&amp;l ideal'!$B$10)</f>
        <v>67716.4529018045</v>
      </c>
      <c r="I10" s="12">
        <f>SUMIFS(Forecast!P8:P15,Forecast!$C$8:$C$15,' P&amp;l ideal'!$B$10)</f>
        <v>71455.785238531738</v>
      </c>
      <c r="J10" s="12">
        <f>SUMIFS(Forecast!Q8:Q15,Forecast!$C$8:$C$15,' P&amp;l ideal'!$B$10)</f>
        <v>75195.117575259006</v>
      </c>
      <c r="K10" s="12">
        <f>SUMIFS(Forecast!R8:R15,Forecast!$C$8:$C$15,' P&amp;l ideal'!$B$10)</f>
        <v>78934.449911986245</v>
      </c>
      <c r="L10" s="12">
        <f>SUMIFS(Forecast!S8:S15,Forecast!$C$8:$C$15,' P&amp;l ideal'!$B$10)</f>
        <v>82673.782248713484</v>
      </c>
      <c r="M10" s="12">
        <f>SUMIFS(Forecast!T8:T15,Forecast!$C$8:$C$15,' P&amp;l ideal'!$B$10)</f>
        <v>86413.114585440737</v>
      </c>
      <c r="N10" s="12">
        <f>SUMIFS(Forecast!U8:U15,Forecast!$C$8:$C$15,' P&amp;l ideal'!$B$10)</f>
        <v>90152.44692216799</v>
      </c>
      <c r="O10" s="12">
        <f>SUMIFS(Forecast!V8:V15,Forecast!$C$8:$C$15,' P&amp;l ideal'!$B$10)</f>
        <v>93891.779258895243</v>
      </c>
    </row>
    <row r="11" spans="2:15" x14ac:dyDescent="0.25">
      <c r="B11" s="10" t="s">
        <v>9</v>
      </c>
      <c r="D11" s="12">
        <f>SUMIFS(Forecast!K8:K15,Forecast!$C$8:$C$15,' P&amp;l ideal'!$B$11)</f>
        <v>38961.610989779772</v>
      </c>
      <c r="E11" s="12">
        <f>SUMIFS(Forecast!L8:L15,Forecast!$C$8:$C$15,' P&amp;l ideal'!$B$11)</f>
        <v>41723.036920471764</v>
      </c>
      <c r="F11" s="12">
        <f>SUMIFS(Forecast!M8:M15,Forecast!$C$8:$C$15,' P&amp;l ideal'!$B$11)</f>
        <v>44484.462851163749</v>
      </c>
      <c r="G11" s="12">
        <f>SUMIFS(Forecast!N8:N15,Forecast!$C$8:$C$15,' P&amp;l ideal'!$B$11)</f>
        <v>47245.888781855741</v>
      </c>
      <c r="H11" s="12">
        <f>SUMIFS(Forecast!O8:O15,Forecast!$C$8:$C$15,' P&amp;l ideal'!$B$11)</f>
        <v>50007.314712547734</v>
      </c>
      <c r="I11" s="12">
        <f>SUMIFS(Forecast!P8:P15,Forecast!$C$8:$C$15,' P&amp;l ideal'!$B$11)</f>
        <v>52768.740643239718</v>
      </c>
      <c r="J11" s="12">
        <f>SUMIFS(Forecast!Q8:Q15,Forecast!$C$8:$C$15,' P&amp;l ideal'!$B$11)</f>
        <v>55530.16657393171</v>
      </c>
      <c r="K11" s="12">
        <f>SUMIFS(Forecast!R8:R15,Forecast!$C$8:$C$15,' P&amp;l ideal'!$B$11)</f>
        <v>58291.592504623695</v>
      </c>
      <c r="L11" s="12">
        <f>SUMIFS(Forecast!S8:S15,Forecast!$C$8:$C$15,' P&amp;l ideal'!$B$11)</f>
        <v>61053.018435315695</v>
      </c>
      <c r="M11" s="12">
        <f>SUMIFS(Forecast!T8:T15,Forecast!$C$8:$C$15,' P&amp;l ideal'!$B$11)</f>
        <v>63814.444366007679</v>
      </c>
      <c r="N11" s="12">
        <f>SUMIFS(Forecast!U8:U15,Forecast!$C$8:$C$15,' P&amp;l ideal'!$B$11)</f>
        <v>66575.870296699664</v>
      </c>
      <c r="O11" s="12">
        <f>SUMIFS(Forecast!V8:V15,Forecast!$C$8:$C$15,' P&amp;l ideal'!$B$11)</f>
        <v>69337.296227391664</v>
      </c>
    </row>
    <row r="12" spans="2:15" x14ac:dyDescent="0.25">
      <c r="B12" s="10" t="s">
        <v>5</v>
      </c>
      <c r="D12" s="12">
        <f>SUMIFS(Forecast!K8:K15,Forecast!$C$8:$C$15,' P&amp;l ideal'!$B$12)</f>
        <v>49082.680831228397</v>
      </c>
      <c r="E12" s="12">
        <f>SUMIFS(Forecast!L8:L15,Forecast!$C$8:$C$15,' P&amp;l ideal'!$B$12)</f>
        <v>52561.44323740268</v>
      </c>
      <c r="F12" s="12">
        <f>SUMIFS(Forecast!M8:M15,Forecast!$C$8:$C$15,' P&amp;l ideal'!$B$12)</f>
        <v>56040.205643576963</v>
      </c>
      <c r="G12" s="12">
        <f>SUMIFS(Forecast!N8:N15,Forecast!$C$8:$C$15,' P&amp;l ideal'!$B$12)</f>
        <v>59518.968049751245</v>
      </c>
      <c r="H12" s="12">
        <f>SUMIFS(Forecast!O8:O15,Forecast!$C$8:$C$15,' P&amp;l ideal'!$B$12)</f>
        <v>62997.730455925528</v>
      </c>
      <c r="I12" s="12">
        <f>SUMIFS(Forecast!P8:P15,Forecast!$C$8:$C$15,' P&amp;l ideal'!$B$12)</f>
        <v>66476.492862099811</v>
      </c>
      <c r="J12" s="12">
        <f>SUMIFS(Forecast!Q8:Q15,Forecast!$C$8:$C$15,' P&amp;l ideal'!$B$12)</f>
        <v>69955.255268274079</v>
      </c>
      <c r="K12" s="12">
        <f>SUMIFS(Forecast!R8:R15,Forecast!$C$8:$C$15,' P&amp;l ideal'!$B$12)</f>
        <v>73434.017674448376</v>
      </c>
      <c r="L12" s="12">
        <f>SUMIFS(Forecast!S8:S15,Forecast!$C$8:$C$15,' P&amp;l ideal'!$B$12)</f>
        <v>76912.780080622659</v>
      </c>
      <c r="M12" s="12">
        <f>SUMIFS(Forecast!T8:T15,Forecast!$C$8:$C$15,' P&amp;l ideal'!$B$12)</f>
        <v>80391.542486796941</v>
      </c>
      <c r="N12" s="12">
        <f>SUMIFS(Forecast!U8:U15,Forecast!$C$8:$C$15,' P&amp;l ideal'!$B$12)</f>
        <v>83870.304892971224</v>
      </c>
      <c r="O12" s="12">
        <f>SUMIFS(Forecast!V8:V15,Forecast!$C$8:$C$15,' P&amp;l ideal'!$B$12)</f>
        <v>87349.067299145507</v>
      </c>
    </row>
    <row r="13" spans="2:15" x14ac:dyDescent="0.25">
      <c r="B13" s="10" t="s">
        <v>6</v>
      </c>
      <c r="D13" s="12">
        <f>SUMIFS(Forecast!K11:K18,Forecast!$C$11:$C$18,' P&amp;l ideal'!$B$13)</f>
        <v>88919.158300209616</v>
      </c>
      <c r="E13" s="12">
        <f>SUMIFS(Forecast!L11:L18,Forecast!$C$11:$C$18,' P&amp;l ideal'!$B$13)</f>
        <v>95221.353287216552</v>
      </c>
      <c r="F13" s="12">
        <f>SUMIFS(Forecast!M11:M18,Forecast!$C$11:$C$18,' P&amp;l ideal'!$B$13)</f>
        <v>101523.54827422349</v>
      </c>
      <c r="G13" s="12">
        <f>SUMIFS(Forecast!N11:N18,Forecast!$C$11:$C$18,' P&amp;l ideal'!$B$13)</f>
        <v>107825.74326123044</v>
      </c>
      <c r="H13" s="12">
        <f>SUMIFS(Forecast!O11:O18,Forecast!$C$11:$C$18,' P&amp;l ideal'!$B$13)</f>
        <v>114127.93824823739</v>
      </c>
      <c r="I13" s="12">
        <f>SUMIFS(Forecast!P11:P18,Forecast!$C$11:$C$18,' P&amp;l ideal'!$B$13)</f>
        <v>120430.13323524434</v>
      </c>
      <c r="J13" s="12">
        <f>SUMIFS(Forecast!Q11:Q18,Forecast!$C$11:$C$18,' P&amp;l ideal'!$B$13)</f>
        <v>126732.32822225126</v>
      </c>
      <c r="K13" s="12">
        <f>SUMIFS(Forecast!R11:R18,Forecast!$C$11:$C$18,' P&amp;l ideal'!$B$13)</f>
        <v>133034.52320925822</v>
      </c>
      <c r="L13" s="12">
        <f>SUMIFS(Forecast!S11:S18,Forecast!$C$11:$C$18,' P&amp;l ideal'!$B$13)</f>
        <v>139336.71819626517</v>
      </c>
      <c r="M13" s="12">
        <f>SUMIFS(Forecast!T11:T18,Forecast!$C$11:$C$18,' P&amp;l ideal'!$B$13)</f>
        <v>145638.91318327212</v>
      </c>
      <c r="N13" s="12">
        <f>SUMIFS(Forecast!U11:U18,Forecast!$C$11:$C$18,' P&amp;l ideal'!$B$13)</f>
        <v>151941.10817027907</v>
      </c>
      <c r="O13" s="12">
        <f>SUMIFS(Forecast!V11:V18,Forecast!$C$11:$C$18,' P&amp;l ideal'!$B$13)</f>
        <v>158243.30315728599</v>
      </c>
    </row>
    <row r="14" spans="2:15" x14ac:dyDescent="0.25">
      <c r="B14" s="24" t="s">
        <v>33</v>
      </c>
      <c r="C14" s="24"/>
      <c r="D14" s="25">
        <f>SUM(D10:D13)</f>
        <v>229722.57367611327</v>
      </c>
      <c r="E14" s="25">
        <f t="shared" ref="E14:O14" si="3">SUM(E10:E13)</f>
        <v>246004.28933671373</v>
      </c>
      <c r="F14" s="25">
        <f t="shared" si="3"/>
        <v>262286.00499731419</v>
      </c>
      <c r="G14" s="25">
        <f t="shared" si="3"/>
        <v>278567.72065791464</v>
      </c>
      <c r="H14" s="25">
        <f t="shared" si="3"/>
        <v>294849.4363185151</v>
      </c>
      <c r="I14" s="25">
        <f t="shared" si="3"/>
        <v>311131.15197911562</v>
      </c>
      <c r="J14" s="25">
        <f t="shared" si="3"/>
        <v>327412.86763971607</v>
      </c>
      <c r="K14" s="25">
        <f t="shared" si="3"/>
        <v>343694.58330031653</v>
      </c>
      <c r="L14" s="25">
        <f t="shared" si="3"/>
        <v>359976.29896091699</v>
      </c>
      <c r="M14" s="25">
        <f t="shared" si="3"/>
        <v>376258.0146215175</v>
      </c>
      <c r="N14" s="25">
        <f t="shared" si="3"/>
        <v>392539.73028211796</v>
      </c>
      <c r="O14" s="25">
        <f t="shared" si="3"/>
        <v>408821.44594271842</v>
      </c>
    </row>
    <row r="15" spans="2:15" x14ac:dyDescent="0.25">
      <c r="B15" s="21" t="s">
        <v>34</v>
      </c>
      <c r="C15" s="21"/>
      <c r="D15" s="26">
        <f>+D7-D14</f>
        <v>132054.27355745586</v>
      </c>
      <c r="E15" s="26">
        <f t="shared" ref="E15:O15" si="4">+E7-E14</f>
        <v>141413.69392012799</v>
      </c>
      <c r="F15" s="26">
        <f t="shared" si="4"/>
        <v>150773.11428280006</v>
      </c>
      <c r="G15" s="26">
        <f t="shared" si="4"/>
        <v>160132.53464547213</v>
      </c>
      <c r="H15" s="26">
        <f t="shared" si="4"/>
        <v>169491.95500814437</v>
      </c>
      <c r="I15" s="26">
        <f t="shared" si="4"/>
        <v>178851.37537081633</v>
      </c>
      <c r="J15" s="26">
        <f t="shared" si="4"/>
        <v>188210.79573348863</v>
      </c>
      <c r="K15" s="26">
        <f t="shared" si="4"/>
        <v>197570.21609616053</v>
      </c>
      <c r="L15" s="26">
        <f t="shared" si="4"/>
        <v>206929.6364588326</v>
      </c>
      <c r="M15" s="26">
        <f t="shared" si="4"/>
        <v>216289.05682150472</v>
      </c>
      <c r="N15" s="26">
        <f t="shared" si="4"/>
        <v>225648.47718417679</v>
      </c>
      <c r="O15" s="26">
        <f t="shared" si="4"/>
        <v>235007.8975468491</v>
      </c>
    </row>
    <row r="16" spans="2:15" x14ac:dyDescent="0.25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22" t="s">
        <v>35</v>
      </c>
      <c r="C17" s="22"/>
      <c r="D17" s="27">
        <f>+D39</f>
        <v>4522.2105904196151</v>
      </c>
      <c r="E17" s="27">
        <f t="shared" ref="E17:O17" si="5">+E39</f>
        <v>4842.724790710522</v>
      </c>
      <c r="F17" s="27">
        <f t="shared" si="5"/>
        <v>5163.238991001429</v>
      </c>
      <c r="G17" s="27">
        <f t="shared" si="5"/>
        <v>5483.7531912923359</v>
      </c>
      <c r="H17" s="27">
        <f t="shared" si="5"/>
        <v>5804.2673915832438</v>
      </c>
      <c r="I17" s="27">
        <f t="shared" si="5"/>
        <v>6124.7815918741499</v>
      </c>
      <c r="J17" s="27">
        <f t="shared" si="5"/>
        <v>6445.2957921650595</v>
      </c>
      <c r="K17" s="27">
        <f t="shared" si="5"/>
        <v>6765.8099924559638</v>
      </c>
      <c r="L17" s="27">
        <f t="shared" si="5"/>
        <v>7086.3241927468698</v>
      </c>
      <c r="M17" s="27">
        <f t="shared" si="5"/>
        <v>7406.8383930377786</v>
      </c>
      <c r="N17" s="27">
        <f t="shared" si="5"/>
        <v>7727.3525933286865</v>
      </c>
      <c r="O17" s="27">
        <f t="shared" si="5"/>
        <v>8047.8667936195943</v>
      </c>
    </row>
    <row r="18" spans="2:15" x14ac:dyDescent="0.25">
      <c r="B18" s="21" t="s">
        <v>36</v>
      </c>
      <c r="C18" s="21"/>
      <c r="D18" s="26">
        <f>+D15+D17</f>
        <v>136576.48414787548</v>
      </c>
      <c r="E18" s="26">
        <f t="shared" ref="E18:O18" si="6">+E15+E17</f>
        <v>146256.41871083851</v>
      </c>
      <c r="F18" s="26">
        <f t="shared" si="6"/>
        <v>155936.35327380148</v>
      </c>
      <c r="G18" s="26">
        <f t="shared" si="6"/>
        <v>165616.28783676447</v>
      </c>
      <c r="H18" s="26">
        <f t="shared" si="6"/>
        <v>175296.22239972762</v>
      </c>
      <c r="I18" s="26">
        <f t="shared" si="6"/>
        <v>184976.15696269047</v>
      </c>
      <c r="J18" s="26">
        <f t="shared" si="6"/>
        <v>194656.0915256537</v>
      </c>
      <c r="K18" s="26">
        <f t="shared" si="6"/>
        <v>204336.02608861649</v>
      </c>
      <c r="L18" s="26">
        <f t="shared" si="6"/>
        <v>214015.96065157946</v>
      </c>
      <c r="M18" s="26">
        <f t="shared" si="6"/>
        <v>223695.89521454251</v>
      </c>
      <c r="N18" s="26">
        <f t="shared" si="6"/>
        <v>233375.82977750548</v>
      </c>
      <c r="O18" s="26">
        <f t="shared" si="6"/>
        <v>243055.76434046868</v>
      </c>
    </row>
    <row r="19" spans="2:15" x14ac:dyDescent="0.25"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0" t="s">
        <v>37</v>
      </c>
      <c r="D20" s="12">
        <f>+D18*$D$41</f>
        <v>38241.415561405141</v>
      </c>
      <c r="E20" s="12">
        <f t="shared" ref="E20:O20" si="7">+E18*$D$41</f>
        <v>40951.797239034786</v>
      </c>
      <c r="F20" s="12">
        <f t="shared" si="7"/>
        <v>43662.178916664416</v>
      </c>
      <c r="G20" s="12">
        <f t="shared" si="7"/>
        <v>46372.56059429406</v>
      </c>
      <c r="H20" s="12">
        <f t="shared" si="7"/>
        <v>49082.942271923734</v>
      </c>
      <c r="I20" s="12">
        <f t="shared" si="7"/>
        <v>51793.323949553334</v>
      </c>
      <c r="J20" s="12">
        <f t="shared" si="7"/>
        <v>54503.705627183037</v>
      </c>
      <c r="K20" s="12">
        <f t="shared" si="7"/>
        <v>57214.087304812623</v>
      </c>
      <c r="L20" s="12">
        <f t="shared" si="7"/>
        <v>59924.468982442253</v>
      </c>
      <c r="M20" s="12">
        <f t="shared" si="7"/>
        <v>62634.850660071912</v>
      </c>
      <c r="N20" s="12">
        <f t="shared" si="7"/>
        <v>65345.232337701542</v>
      </c>
      <c r="O20" s="12">
        <f t="shared" si="7"/>
        <v>68055.614015331244</v>
      </c>
    </row>
    <row r="21" spans="2:15" ht="16.5" thickBot="1" x14ac:dyDescent="0.3">
      <c r="B21" s="36" t="s">
        <v>38</v>
      </c>
      <c r="C21" s="36"/>
      <c r="D21" s="37">
        <f>+D18-D20</f>
        <v>98335.068586470341</v>
      </c>
      <c r="E21" s="37">
        <f t="shared" ref="E21:O21" si="8">+E18-E20</f>
        <v>105304.62147180372</v>
      </c>
      <c r="F21" s="37">
        <f t="shared" si="8"/>
        <v>112274.17435713706</v>
      </c>
      <c r="G21" s="37">
        <f t="shared" si="8"/>
        <v>119243.72724247041</v>
      </c>
      <c r="H21" s="37">
        <f t="shared" si="8"/>
        <v>126213.28012780388</v>
      </c>
      <c r="I21" s="37">
        <f t="shared" si="8"/>
        <v>133182.83301313713</v>
      </c>
      <c r="J21" s="37">
        <f t="shared" si="8"/>
        <v>140152.38589847065</v>
      </c>
      <c r="K21" s="37">
        <f t="shared" si="8"/>
        <v>147121.93878380387</v>
      </c>
      <c r="L21" s="37">
        <f t="shared" si="8"/>
        <v>154091.49166913721</v>
      </c>
      <c r="M21" s="37">
        <f t="shared" si="8"/>
        <v>161061.0445544706</v>
      </c>
      <c r="N21" s="37">
        <f t="shared" si="8"/>
        <v>168030.59743980394</v>
      </c>
      <c r="O21" s="37">
        <f t="shared" si="8"/>
        <v>175000.15032513742</v>
      </c>
    </row>
    <row r="22" spans="2:15" ht="16.5" thickTop="1" x14ac:dyDescent="0.25"/>
    <row r="25" spans="2:15" x14ac:dyDescent="0.25">
      <c r="B25" s="21" t="s">
        <v>39</v>
      </c>
    </row>
    <row r="27" spans="2:15" x14ac:dyDescent="0.25">
      <c r="B27" s="21" t="s">
        <v>40</v>
      </c>
    </row>
    <row r="28" spans="2:15" x14ac:dyDescent="0.25">
      <c r="B28" s="9" t="s">
        <v>41</v>
      </c>
      <c r="D28" s="31">
        <v>35</v>
      </c>
      <c r="E28" s="31">
        <v>35</v>
      </c>
      <c r="F28" s="31">
        <v>35</v>
      </c>
      <c r="G28" s="31">
        <v>35</v>
      </c>
      <c r="H28" s="31">
        <v>35</v>
      </c>
      <c r="I28" s="31">
        <v>35</v>
      </c>
      <c r="J28" s="31">
        <v>35</v>
      </c>
      <c r="K28" s="31">
        <v>35</v>
      </c>
      <c r="L28" s="31">
        <v>35</v>
      </c>
      <c r="M28" s="31">
        <v>35</v>
      </c>
      <c r="N28" s="31">
        <v>35</v>
      </c>
      <c r="O28" s="31">
        <v>35</v>
      </c>
    </row>
    <row r="29" spans="2:15" x14ac:dyDescent="0.25">
      <c r="B29" s="9" t="s">
        <v>42</v>
      </c>
      <c r="D29" s="31">
        <v>300</v>
      </c>
      <c r="E29" s="31">
        <v>300</v>
      </c>
      <c r="F29" s="31">
        <v>300</v>
      </c>
      <c r="G29" s="31">
        <v>300</v>
      </c>
      <c r="H29" s="31">
        <v>300</v>
      </c>
      <c r="I29" s="31">
        <v>300</v>
      </c>
      <c r="J29" s="31">
        <v>300</v>
      </c>
      <c r="K29" s="31">
        <v>300</v>
      </c>
      <c r="L29" s="31">
        <v>300</v>
      </c>
      <c r="M29" s="31">
        <v>300</v>
      </c>
      <c r="N29" s="31">
        <v>300</v>
      </c>
      <c r="O29" s="31">
        <v>300</v>
      </c>
    </row>
    <row r="30" spans="2:15" x14ac:dyDescent="0.25">
      <c r="B30" s="9"/>
    </row>
    <row r="31" spans="2:15" x14ac:dyDescent="0.25">
      <c r="B31" s="9" t="s">
        <v>43</v>
      </c>
      <c r="D31" s="29">
        <f>+D10/D28</f>
        <v>1507.4035301398715</v>
      </c>
      <c r="E31" s="29">
        <f t="shared" ref="E31:O31" si="9">+E10/E28</f>
        <v>1614.2415969035071</v>
      </c>
      <c r="F31" s="29">
        <f t="shared" si="9"/>
        <v>1721.0796636671428</v>
      </c>
      <c r="G31" s="29">
        <f t="shared" si="9"/>
        <v>1827.9177304307784</v>
      </c>
      <c r="H31" s="29">
        <f t="shared" si="9"/>
        <v>1934.7557971944143</v>
      </c>
      <c r="I31" s="29">
        <f t="shared" si="9"/>
        <v>2041.5938639580497</v>
      </c>
      <c r="J31" s="29">
        <f t="shared" si="9"/>
        <v>2148.4319307216861</v>
      </c>
      <c r="K31" s="29">
        <f t="shared" si="9"/>
        <v>2255.2699974853213</v>
      </c>
      <c r="L31" s="29">
        <f t="shared" si="9"/>
        <v>2362.1080642489565</v>
      </c>
      <c r="M31" s="29">
        <f t="shared" si="9"/>
        <v>2468.9461310125926</v>
      </c>
      <c r="N31" s="29">
        <f t="shared" si="9"/>
        <v>2575.7841977762282</v>
      </c>
      <c r="O31" s="29">
        <f t="shared" si="9"/>
        <v>2682.6222645398643</v>
      </c>
    </row>
    <row r="32" spans="2:15" x14ac:dyDescent="0.25">
      <c r="B32" s="9" t="s">
        <v>40</v>
      </c>
      <c r="D32" s="28">
        <f>+D29*D31</f>
        <v>452221.05904196145</v>
      </c>
      <c r="E32" s="12">
        <f t="shared" ref="E32:O32" si="10">+E29*E31</f>
        <v>484272.47907105216</v>
      </c>
      <c r="F32" s="12">
        <f t="shared" si="10"/>
        <v>516323.89910014282</v>
      </c>
      <c r="G32" s="12">
        <f t="shared" si="10"/>
        <v>548375.31912923348</v>
      </c>
      <c r="H32" s="12">
        <f t="shared" si="10"/>
        <v>580426.73915832432</v>
      </c>
      <c r="I32" s="12">
        <f t="shared" si="10"/>
        <v>612478.15918741492</v>
      </c>
      <c r="J32" s="12">
        <f t="shared" si="10"/>
        <v>644529.57921650587</v>
      </c>
      <c r="K32" s="12">
        <f t="shared" si="10"/>
        <v>676580.99924559635</v>
      </c>
      <c r="L32" s="12">
        <f t="shared" si="10"/>
        <v>708632.41927468695</v>
      </c>
      <c r="M32" s="12">
        <f t="shared" si="10"/>
        <v>740683.83930377779</v>
      </c>
      <c r="N32" s="12">
        <f t="shared" si="10"/>
        <v>772735.2593328685</v>
      </c>
      <c r="O32" s="12">
        <f t="shared" si="10"/>
        <v>804786.67936195934</v>
      </c>
    </row>
    <row r="33" spans="2:15" x14ac:dyDescent="0.25">
      <c r="B33" s="9"/>
    </row>
    <row r="34" spans="2:15" x14ac:dyDescent="0.25">
      <c r="B34" s="21" t="s">
        <v>44</v>
      </c>
    </row>
    <row r="35" spans="2:15" x14ac:dyDescent="0.25">
      <c r="B35" s="9" t="s">
        <v>45</v>
      </c>
      <c r="D35" s="32">
        <v>0.2</v>
      </c>
      <c r="E35" s="32">
        <v>0.2</v>
      </c>
      <c r="F35" s="32">
        <v>0.2</v>
      </c>
      <c r="G35" s="32">
        <v>0.2</v>
      </c>
      <c r="H35" s="32">
        <v>0.2</v>
      </c>
      <c r="I35" s="32">
        <v>0.2</v>
      </c>
      <c r="J35" s="32">
        <v>0.2</v>
      </c>
      <c r="K35" s="32">
        <v>0.2</v>
      </c>
      <c r="L35" s="32">
        <v>0.2</v>
      </c>
      <c r="M35" s="32">
        <v>0.2</v>
      </c>
      <c r="N35" s="32">
        <v>0.2</v>
      </c>
      <c r="O35" s="32">
        <v>0.2</v>
      </c>
    </row>
    <row r="36" spans="2:15" x14ac:dyDescent="0.25">
      <c r="B36" s="9" t="s">
        <v>30</v>
      </c>
      <c r="D36" s="12">
        <f>+D32*D35</f>
        <v>90444.211808392298</v>
      </c>
      <c r="E36" s="12">
        <f t="shared" ref="E36:O36" si="11">+E32*E35</f>
        <v>96854.495814210444</v>
      </c>
      <c r="F36" s="12">
        <f t="shared" si="11"/>
        <v>103264.77982002858</v>
      </c>
      <c r="G36" s="12">
        <f t="shared" si="11"/>
        <v>109675.06382584671</v>
      </c>
      <c r="H36" s="12">
        <f t="shared" si="11"/>
        <v>116085.34783166487</v>
      </c>
      <c r="I36" s="12">
        <f t="shared" si="11"/>
        <v>122495.63183748299</v>
      </c>
      <c r="J36" s="12">
        <f t="shared" si="11"/>
        <v>128905.91584330118</v>
      </c>
      <c r="K36" s="12">
        <f t="shared" si="11"/>
        <v>135316.19984911926</v>
      </c>
      <c r="L36" s="12">
        <f t="shared" si="11"/>
        <v>141726.4838549374</v>
      </c>
      <c r="M36" s="12">
        <f t="shared" si="11"/>
        <v>148136.76786075556</v>
      </c>
      <c r="N36" s="12">
        <f t="shared" si="11"/>
        <v>154547.05186657372</v>
      </c>
      <c r="O36" s="12">
        <f t="shared" si="11"/>
        <v>160957.33587239188</v>
      </c>
    </row>
    <row r="37" spans="2:15" x14ac:dyDescent="0.25">
      <c r="B37" s="9"/>
    </row>
    <row r="38" spans="2:15" x14ac:dyDescent="0.25">
      <c r="B38" s="9" t="s">
        <v>46</v>
      </c>
      <c r="D38" s="32">
        <v>0.05</v>
      </c>
      <c r="E38" s="32">
        <v>0.05</v>
      </c>
      <c r="F38" s="32">
        <v>0.05</v>
      </c>
      <c r="G38" s="32">
        <v>0.05</v>
      </c>
      <c r="H38" s="32">
        <v>0.05</v>
      </c>
      <c r="I38" s="32">
        <v>0.05</v>
      </c>
      <c r="J38" s="32">
        <v>0.05</v>
      </c>
      <c r="K38" s="32">
        <v>0.05</v>
      </c>
      <c r="L38" s="32">
        <v>0.05</v>
      </c>
      <c r="M38" s="32">
        <v>0.05</v>
      </c>
      <c r="N38" s="32">
        <v>0.05</v>
      </c>
      <c r="O38" s="32">
        <v>0.05</v>
      </c>
    </row>
    <row r="39" spans="2:15" x14ac:dyDescent="0.25">
      <c r="B39" s="9" t="s">
        <v>47</v>
      </c>
      <c r="D39" s="12">
        <f>+D36*D38</f>
        <v>4522.2105904196151</v>
      </c>
      <c r="E39" s="12">
        <f t="shared" ref="E39:O39" si="12">+E36*E38</f>
        <v>4842.724790710522</v>
      </c>
      <c r="F39" s="12">
        <f t="shared" si="12"/>
        <v>5163.238991001429</v>
      </c>
      <c r="G39" s="12">
        <f t="shared" si="12"/>
        <v>5483.7531912923359</v>
      </c>
      <c r="H39" s="12">
        <f t="shared" si="12"/>
        <v>5804.2673915832438</v>
      </c>
      <c r="I39" s="12">
        <f t="shared" si="12"/>
        <v>6124.7815918741499</v>
      </c>
      <c r="J39" s="12">
        <f t="shared" si="12"/>
        <v>6445.2957921650595</v>
      </c>
      <c r="K39" s="12">
        <f t="shared" si="12"/>
        <v>6765.8099924559638</v>
      </c>
      <c r="L39" s="12">
        <f t="shared" si="12"/>
        <v>7086.3241927468698</v>
      </c>
      <c r="M39" s="12">
        <f t="shared" si="12"/>
        <v>7406.8383930377786</v>
      </c>
      <c r="N39" s="12">
        <f t="shared" si="12"/>
        <v>7727.3525933286865</v>
      </c>
      <c r="O39" s="12">
        <f t="shared" si="12"/>
        <v>8047.8667936195943</v>
      </c>
    </row>
    <row r="40" spans="2:15" x14ac:dyDescent="0.25">
      <c r="B40" s="9"/>
    </row>
    <row r="41" spans="2:15" x14ac:dyDescent="0.25">
      <c r="B41" s="33" t="s">
        <v>48</v>
      </c>
      <c r="D41" s="32">
        <v>0.28000000000000003</v>
      </c>
    </row>
  </sheetData>
  <mergeCells count="2">
    <mergeCell ref="D1:O2"/>
    <mergeCell ref="B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40"/>
  <sheetViews>
    <sheetView topLeftCell="A46" workbookViewId="0">
      <selection activeCell="S14" sqref="S14"/>
    </sheetView>
  </sheetViews>
  <sheetFormatPr defaultRowHeight="15.75" x14ac:dyDescent="0.25"/>
  <cols>
    <col min="1" max="1" width="9.140625" style="10"/>
    <col min="2" max="2" width="37.42578125" style="10" customWidth="1"/>
    <col min="3" max="3" width="0.85546875" style="10" customWidth="1"/>
    <col min="4" max="6" width="12.85546875" style="10" bestFit="1" customWidth="1"/>
    <col min="7" max="15" width="12.7109375" style="10" bestFit="1" customWidth="1"/>
    <col min="16" max="16384" width="9.140625" style="10"/>
  </cols>
  <sheetData>
    <row r="1" spans="2:15" x14ac:dyDescent="0.25">
      <c r="B1" s="44" t="s">
        <v>50</v>
      </c>
      <c r="C1" s="38"/>
      <c r="D1" s="43" t="s">
        <v>28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2:15" x14ac:dyDescent="0.25">
      <c r="B2" s="44"/>
      <c r="C2" s="38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2:15" ht="3.75" customHeight="1" x14ac:dyDescent="0.25"/>
    <row r="4" spans="2:15" ht="21" customHeight="1" x14ac:dyDescent="0.25">
      <c r="B4" s="34" t="s">
        <v>3</v>
      </c>
      <c r="C4" s="5"/>
      <c r="D4" s="35">
        <v>45839</v>
      </c>
      <c r="E4" s="35">
        <v>45870</v>
      </c>
      <c r="F4" s="35">
        <v>45901</v>
      </c>
      <c r="G4" s="35">
        <v>45931</v>
      </c>
      <c r="H4" s="35">
        <v>45962</v>
      </c>
      <c r="I4" s="35">
        <v>45992</v>
      </c>
      <c r="J4" s="35">
        <v>46023</v>
      </c>
      <c r="K4" s="35">
        <v>46054</v>
      </c>
      <c r="L4" s="35">
        <v>46082</v>
      </c>
      <c r="M4" s="35">
        <v>46113</v>
      </c>
      <c r="N4" s="35">
        <v>46143</v>
      </c>
      <c r="O4" s="35">
        <v>46174</v>
      </c>
    </row>
    <row r="5" spans="2:15" x14ac:dyDescent="0.25">
      <c r="B5" s="10" t="s">
        <v>29</v>
      </c>
      <c r="D5" s="12">
        <f>+D31</f>
        <v>565276.32380245184</v>
      </c>
      <c r="E5" s="12">
        <f t="shared" ref="E5:O5" si="0">+E31</f>
        <v>605340.59883881512</v>
      </c>
      <c r="F5" s="12">
        <f t="shared" si="0"/>
        <v>645404.87387517851</v>
      </c>
      <c r="G5" s="12">
        <f t="shared" si="0"/>
        <v>685469.14891154191</v>
      </c>
      <c r="H5" s="12">
        <f t="shared" si="0"/>
        <v>725533.42394790531</v>
      </c>
      <c r="I5" s="12">
        <f t="shared" si="0"/>
        <v>765597.69898426847</v>
      </c>
      <c r="J5" s="12">
        <f t="shared" si="0"/>
        <v>805661.97402063198</v>
      </c>
      <c r="K5" s="12">
        <f t="shared" si="0"/>
        <v>845726.24905699538</v>
      </c>
      <c r="L5" s="12">
        <f t="shared" si="0"/>
        <v>885790.52409335878</v>
      </c>
      <c r="M5" s="12">
        <f t="shared" si="0"/>
        <v>925854.79912972217</v>
      </c>
      <c r="N5" s="12">
        <f t="shared" si="0"/>
        <v>965919.07416608545</v>
      </c>
      <c r="O5" s="12">
        <f t="shared" si="0"/>
        <v>1005983.3492024489</v>
      </c>
    </row>
    <row r="6" spans="2:15" x14ac:dyDescent="0.25">
      <c r="B6" s="22" t="s">
        <v>30</v>
      </c>
      <c r="C6" s="23"/>
      <c r="D6" s="27">
        <f>+D35</f>
        <v>113055.26476049038</v>
      </c>
      <c r="E6" s="27">
        <f t="shared" ref="E6:O6" si="1">+E35</f>
        <v>121068.11976776303</v>
      </c>
      <c r="F6" s="27">
        <f t="shared" si="1"/>
        <v>129080.97477503571</v>
      </c>
      <c r="G6" s="27">
        <f t="shared" si="1"/>
        <v>137093.8297823084</v>
      </c>
      <c r="H6" s="27">
        <f t="shared" si="1"/>
        <v>145106.68478958108</v>
      </c>
      <c r="I6" s="27">
        <f t="shared" si="1"/>
        <v>153119.5397968537</v>
      </c>
      <c r="J6" s="27">
        <f t="shared" si="1"/>
        <v>161132.39480412641</v>
      </c>
      <c r="K6" s="27">
        <f t="shared" si="1"/>
        <v>169145.24981139909</v>
      </c>
      <c r="L6" s="27">
        <f t="shared" si="1"/>
        <v>177158.10481867177</v>
      </c>
      <c r="M6" s="27">
        <f t="shared" si="1"/>
        <v>185170.95982594445</v>
      </c>
      <c r="N6" s="27">
        <f t="shared" si="1"/>
        <v>193183.8148332171</v>
      </c>
      <c r="O6" s="27">
        <f t="shared" si="1"/>
        <v>201196.66984048978</v>
      </c>
    </row>
    <row r="7" spans="2:15" x14ac:dyDescent="0.25">
      <c r="B7" s="21" t="s">
        <v>31</v>
      </c>
      <c r="C7" s="21"/>
      <c r="D7" s="30">
        <f>+D5-D6</f>
        <v>452221.05904196145</v>
      </c>
      <c r="E7" s="30">
        <f t="shared" ref="E7:O7" si="2">+E5-E6</f>
        <v>484272.4790710521</v>
      </c>
      <c r="F7" s="30">
        <f t="shared" si="2"/>
        <v>516323.89910014282</v>
      </c>
      <c r="G7" s="30">
        <f t="shared" si="2"/>
        <v>548375.31912923348</v>
      </c>
      <c r="H7" s="30">
        <f t="shared" si="2"/>
        <v>580426.7391583242</v>
      </c>
      <c r="I7" s="30">
        <f t="shared" si="2"/>
        <v>612478.1591874148</v>
      </c>
      <c r="J7" s="30">
        <f t="shared" si="2"/>
        <v>644529.57921650563</v>
      </c>
      <c r="K7" s="30">
        <f t="shared" si="2"/>
        <v>676580.99924559635</v>
      </c>
      <c r="L7" s="30">
        <f t="shared" si="2"/>
        <v>708632.41927468707</v>
      </c>
      <c r="M7" s="30">
        <f t="shared" si="2"/>
        <v>740683.83930377779</v>
      </c>
      <c r="N7" s="30">
        <f t="shared" si="2"/>
        <v>772735.25933286839</v>
      </c>
      <c r="O7" s="30">
        <f t="shared" si="2"/>
        <v>804786.6793619591</v>
      </c>
    </row>
    <row r="9" spans="2:15" x14ac:dyDescent="0.25">
      <c r="B9" s="21" t="s">
        <v>32</v>
      </c>
    </row>
    <row r="10" spans="2:15" x14ac:dyDescent="0.25">
      <c r="B10" s="10" t="s">
        <v>4</v>
      </c>
      <c r="D10" s="12">
        <f>SUMIFS(Forecast!K19:K26,Forecast!$C$19:$C$26,'P&amp;L Avg'!$B$10)</f>
        <v>65948.90444361938</v>
      </c>
      <c r="E10" s="12">
        <f>SUMIFS(Forecast!L19:L26,Forecast!$C$19:$C$26,'P&amp;L Avg'!$B$10)</f>
        <v>70623.069864528428</v>
      </c>
      <c r="F10" s="12">
        <f>SUMIFS(Forecast!M19:M26,Forecast!$C$19:$C$26,'P&amp;L Avg'!$B$10)</f>
        <v>75297.235285437491</v>
      </c>
      <c r="G10" s="12">
        <f>SUMIFS(Forecast!N19:N26,Forecast!$C$19:$C$26,'P&amp;L Avg'!$B$10)</f>
        <v>79971.400706346554</v>
      </c>
      <c r="H10" s="12">
        <f>SUMIFS(Forecast!O19:O26,Forecast!$C$19:$C$26,'P&amp;L Avg'!$B$10)</f>
        <v>84645.566127255617</v>
      </c>
      <c r="I10" s="12">
        <f>SUMIFS(Forecast!P19:P26,Forecast!$C$19:$C$26,'P&amp;L Avg'!$B$10)</f>
        <v>89319.731548164666</v>
      </c>
      <c r="J10" s="12">
        <f>SUMIFS(Forecast!Q19:Q26,Forecast!$C$19:$C$26,'P&amp;L Avg'!$B$10)</f>
        <v>93993.896969073743</v>
      </c>
      <c r="K10" s="12">
        <f>SUMIFS(Forecast!R19:R26,Forecast!$C$19:$C$26,'P&amp;L Avg'!$B$10)</f>
        <v>98668.062389982792</v>
      </c>
      <c r="L10" s="12">
        <f>SUMIFS(Forecast!S19:S26,Forecast!$C$19:$C$26,'P&amp;L Avg'!$B$10)</f>
        <v>103342.22781089185</v>
      </c>
      <c r="M10" s="12">
        <f>SUMIFS(Forecast!T19:T26,Forecast!$C$19:$C$26,'P&amp;L Avg'!$B$10)</f>
        <v>108016.39323180092</v>
      </c>
      <c r="N10" s="12">
        <f>SUMIFS(Forecast!U19:U26,Forecast!$C$19:$C$26,'P&amp;L Avg'!$B$10)</f>
        <v>112690.55865270998</v>
      </c>
      <c r="O10" s="12">
        <f>SUMIFS(Forecast!V19:V26,Forecast!$C$19:$C$26,'P&amp;L Avg'!$B$10)</f>
        <v>117364.72407361904</v>
      </c>
    </row>
    <row r="11" spans="2:15" x14ac:dyDescent="0.25">
      <c r="B11" s="10" t="s">
        <v>9</v>
      </c>
      <c r="D11" s="12">
        <f>SUMIFS(Forecast!K19:K26,Forecast!$C$19:$C$26,'P&amp;L Avg'!$B$11)</f>
        <v>48702.013737224719</v>
      </c>
      <c r="E11" s="12">
        <f>SUMIFS(Forecast!L19:L26,Forecast!$C$19:$C$26,'P&amp;L Avg'!$B$11)</f>
        <v>52153.796150589704</v>
      </c>
      <c r="F11" s="12">
        <f>SUMIFS(Forecast!M19:M26,Forecast!$C$19:$C$26,'P&amp;L Avg'!$B$11)</f>
        <v>55605.578563954688</v>
      </c>
      <c r="G11" s="12">
        <f>SUMIFS(Forecast!N19:N26,Forecast!$C$19:$C$26,'P&amp;L Avg'!$B$11)</f>
        <v>59057.360977319673</v>
      </c>
      <c r="H11" s="12">
        <f>SUMIFS(Forecast!O19:O26,Forecast!$C$19:$C$26,'P&amp;L Avg'!$B$11)</f>
        <v>62509.143390684665</v>
      </c>
      <c r="I11" s="12">
        <f>SUMIFS(Forecast!P19:P26,Forecast!$C$19:$C$26,'P&amp;L Avg'!$B$11)</f>
        <v>65960.92580404965</v>
      </c>
      <c r="J11" s="12">
        <f>SUMIFS(Forecast!Q19:Q26,Forecast!$C$19:$C$26,'P&amp;L Avg'!$B$11)</f>
        <v>69412.708217414634</v>
      </c>
      <c r="K11" s="12">
        <f>SUMIFS(Forecast!R19:R26,Forecast!$C$19:$C$26,'P&amp;L Avg'!$B$11)</f>
        <v>72864.490630779619</v>
      </c>
      <c r="L11" s="12">
        <f>SUMIFS(Forecast!S19:S26,Forecast!$C$19:$C$26,'P&amp;L Avg'!$B$11)</f>
        <v>76316.273044144604</v>
      </c>
      <c r="M11" s="12">
        <f>SUMIFS(Forecast!T19:T26,Forecast!$C$19:$C$26,'P&amp;L Avg'!$B$11)</f>
        <v>79768.055457509588</v>
      </c>
      <c r="N11" s="12">
        <f>SUMIFS(Forecast!U19:U26,Forecast!$C$19:$C$26,'P&amp;L Avg'!$B$11)</f>
        <v>83219.837870874588</v>
      </c>
      <c r="O11" s="12">
        <f>SUMIFS(Forecast!V19:V26,Forecast!$C$19:$C$26,'P&amp;L Avg'!$B$11)</f>
        <v>86671.620284239558</v>
      </c>
    </row>
    <row r="12" spans="2:15" x14ac:dyDescent="0.25">
      <c r="B12" s="10" t="s">
        <v>5</v>
      </c>
      <c r="D12" s="12">
        <f>SUMIFS(Forecast!K19:K26,Forecast!$C$19:$C$26,'P&amp;L Avg'!$B$12)</f>
        <v>61353.351039035493</v>
      </c>
      <c r="E12" s="12">
        <f>SUMIFS(Forecast!L19:L26,Forecast!$C$19:$C$26,'P&amp;L Avg'!$B$12)</f>
        <v>65701.804046753343</v>
      </c>
      <c r="F12" s="12">
        <f>SUMIFS(Forecast!M19:M26,Forecast!$C$19:$C$26,'P&amp;L Avg'!$B$12)</f>
        <v>70050.257054471207</v>
      </c>
      <c r="G12" s="12">
        <f>SUMIFS(Forecast!N19:N26,Forecast!$C$19:$C$26,'P&amp;L Avg'!$B$12)</f>
        <v>74398.710062189057</v>
      </c>
      <c r="H12" s="12">
        <f>SUMIFS(Forecast!O19:O26,Forecast!$C$19:$C$26,'P&amp;L Avg'!$B$12)</f>
        <v>78747.163069906906</v>
      </c>
      <c r="I12" s="12">
        <f>SUMIFS(Forecast!P19:P26,Forecast!$C$19:$C$26,'P&amp;L Avg'!$B$12)</f>
        <v>83095.616077624756</v>
      </c>
      <c r="J12" s="12">
        <f>SUMIFS(Forecast!Q19:Q26,Forecast!$C$19:$C$26,'P&amp;L Avg'!$B$12)</f>
        <v>87444.069085342606</v>
      </c>
      <c r="K12" s="12">
        <f>SUMIFS(Forecast!R19:R26,Forecast!$C$19:$C$26,'P&amp;L Avg'!$B$12)</f>
        <v>91792.522093060456</v>
      </c>
      <c r="L12" s="12">
        <f>SUMIFS(Forecast!S19:S26,Forecast!$C$19:$C$26,'P&amp;L Avg'!$B$12)</f>
        <v>96140.975100778305</v>
      </c>
      <c r="M12" s="12">
        <f>SUMIFS(Forecast!T19:T26,Forecast!$C$19:$C$26,'P&amp;L Avg'!$B$12)</f>
        <v>100489.42810849617</v>
      </c>
      <c r="N12" s="12">
        <f>SUMIFS(Forecast!U19:U26,Forecast!$C$19:$C$26,'P&amp;L Avg'!$B$12)</f>
        <v>104837.88111621403</v>
      </c>
      <c r="O12" s="12">
        <f>SUMIFS(Forecast!V19:V26,Forecast!$C$19:$C$26,'P&amp;L Avg'!$B$12)</f>
        <v>109186.33412393188</v>
      </c>
    </row>
    <row r="13" spans="2:15" x14ac:dyDescent="0.25">
      <c r="B13" s="10" t="s">
        <v>6</v>
      </c>
      <c r="D13" s="12">
        <f>SUMIFS(Forecast!K19:K26,Forecast!$C$19:$C$26,'P&amp;L Avg'!$B$13)</f>
        <v>111148.94787526201</v>
      </c>
      <c r="E13" s="12">
        <f>SUMIFS(Forecast!L19:L26,Forecast!$C$19:$C$26,'P&amp;L Avg'!$B$13)</f>
        <v>119026.69160902068</v>
      </c>
      <c r="F13" s="12">
        <f>SUMIFS(Forecast!M19:M26,Forecast!$C$19:$C$26,'P&amp;L Avg'!$B$13)</f>
        <v>126904.43534277937</v>
      </c>
      <c r="G13" s="12">
        <f>SUMIFS(Forecast!N19:N26,Forecast!$C$19:$C$26,'P&amp;L Avg'!$B$13)</f>
        <v>134782.17907653804</v>
      </c>
      <c r="H13" s="12">
        <f>SUMIFS(Forecast!O19:O26,Forecast!$C$19:$C$26,'P&amp;L Avg'!$B$13)</f>
        <v>142659.92281029673</v>
      </c>
      <c r="I13" s="12">
        <f>SUMIFS(Forecast!P19:P26,Forecast!$C$19:$C$26,'P&amp;L Avg'!$B$13)</f>
        <v>150537.66654405539</v>
      </c>
      <c r="J13" s="12">
        <f>SUMIFS(Forecast!Q19:Q26,Forecast!$C$19:$C$26,'P&amp;L Avg'!$B$13)</f>
        <v>158415.41027781408</v>
      </c>
      <c r="K13" s="12">
        <f>SUMIFS(Forecast!R19:R26,Forecast!$C$19:$C$26,'P&amp;L Avg'!$B$13)</f>
        <v>166293.15401157277</v>
      </c>
      <c r="L13" s="12">
        <f>SUMIFS(Forecast!S19:S26,Forecast!$C$19:$C$26,'P&amp;L Avg'!$B$13)</f>
        <v>174170.89774533146</v>
      </c>
      <c r="M13" s="12">
        <f>SUMIFS(Forecast!T19:T26,Forecast!$C$19:$C$26,'P&amp;L Avg'!$B$13)</f>
        <v>182048.64147909012</v>
      </c>
      <c r="N13" s="12">
        <f>SUMIFS(Forecast!U19:U26,Forecast!$C$19:$C$26,'P&amp;L Avg'!$B$13)</f>
        <v>189926.38521284881</v>
      </c>
      <c r="O13" s="12">
        <f>SUMIFS(Forecast!V19:V26,Forecast!$C$19:$C$26,'P&amp;L Avg'!$B$13)</f>
        <v>197804.12894660747</v>
      </c>
    </row>
    <row r="14" spans="2:15" x14ac:dyDescent="0.25">
      <c r="B14" s="24" t="s">
        <v>33</v>
      </c>
      <c r="C14" s="24"/>
      <c r="D14" s="25">
        <f>SUM(D10:D13)</f>
        <v>287153.21709514159</v>
      </c>
      <c r="E14" s="25">
        <f t="shared" ref="E14:O14" si="3">SUM(E10:E13)</f>
        <v>307505.36167089216</v>
      </c>
      <c r="F14" s="25">
        <f t="shared" si="3"/>
        <v>327857.50624664273</v>
      </c>
      <c r="G14" s="25">
        <f t="shared" si="3"/>
        <v>348209.65082239336</v>
      </c>
      <c r="H14" s="25">
        <f t="shared" si="3"/>
        <v>368561.79539814394</v>
      </c>
      <c r="I14" s="25">
        <f t="shared" si="3"/>
        <v>388913.93997389451</v>
      </c>
      <c r="J14" s="25">
        <f t="shared" si="3"/>
        <v>409266.08454964508</v>
      </c>
      <c r="K14" s="25">
        <f t="shared" si="3"/>
        <v>429618.22912539559</v>
      </c>
      <c r="L14" s="25">
        <f t="shared" si="3"/>
        <v>449970.37370114622</v>
      </c>
      <c r="M14" s="25">
        <f t="shared" si="3"/>
        <v>470322.51827689679</v>
      </c>
      <c r="N14" s="25">
        <f t="shared" si="3"/>
        <v>490674.66285264737</v>
      </c>
      <c r="O14" s="25">
        <f t="shared" si="3"/>
        <v>511026.80742839794</v>
      </c>
    </row>
    <row r="15" spans="2:15" x14ac:dyDescent="0.25">
      <c r="B15" s="21" t="s">
        <v>34</v>
      </c>
      <c r="C15" s="21"/>
      <c r="D15" s="26">
        <f>+D7-D14</f>
        <v>165067.84194681986</v>
      </c>
      <c r="E15" s="26">
        <f t="shared" ref="E15:O15" si="4">+E7-E14</f>
        <v>176767.11740015994</v>
      </c>
      <c r="F15" s="26">
        <f t="shared" si="4"/>
        <v>188466.39285350009</v>
      </c>
      <c r="G15" s="26">
        <f t="shared" si="4"/>
        <v>200165.66830684012</v>
      </c>
      <c r="H15" s="26">
        <f t="shared" si="4"/>
        <v>211864.94376018026</v>
      </c>
      <c r="I15" s="26">
        <f t="shared" si="4"/>
        <v>223564.21921352029</v>
      </c>
      <c r="J15" s="26">
        <f t="shared" si="4"/>
        <v>235263.49466686056</v>
      </c>
      <c r="K15" s="26">
        <f t="shared" si="4"/>
        <v>246962.77012020076</v>
      </c>
      <c r="L15" s="26">
        <f t="shared" si="4"/>
        <v>258662.04557354085</v>
      </c>
      <c r="M15" s="26">
        <f t="shared" si="4"/>
        <v>270361.32102688099</v>
      </c>
      <c r="N15" s="26">
        <f t="shared" si="4"/>
        <v>282060.59648022102</v>
      </c>
      <c r="O15" s="26">
        <f t="shared" si="4"/>
        <v>293759.87193356117</v>
      </c>
    </row>
    <row r="16" spans="2:15" x14ac:dyDescent="0.25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22" t="s">
        <v>35</v>
      </c>
      <c r="C17" s="22"/>
      <c r="D17" s="27">
        <f>+D38</f>
        <v>5652.7632380245195</v>
      </c>
      <c r="E17" s="27">
        <f t="shared" ref="E17:O17" si="5">+E38</f>
        <v>6053.4059883881519</v>
      </c>
      <c r="F17" s="27">
        <f t="shared" si="5"/>
        <v>6454.048738751786</v>
      </c>
      <c r="G17" s="27">
        <f t="shared" si="5"/>
        <v>6854.6914891154202</v>
      </c>
      <c r="H17" s="27">
        <f t="shared" si="5"/>
        <v>7255.3342394790543</v>
      </c>
      <c r="I17" s="27">
        <f t="shared" si="5"/>
        <v>7655.9769898426857</v>
      </c>
      <c r="J17" s="27">
        <f t="shared" si="5"/>
        <v>8056.6197402063208</v>
      </c>
      <c r="K17" s="27">
        <f t="shared" si="5"/>
        <v>8457.262490569954</v>
      </c>
      <c r="L17" s="27">
        <f t="shared" si="5"/>
        <v>8857.9052409335891</v>
      </c>
      <c r="M17" s="27">
        <f t="shared" si="5"/>
        <v>9258.5479912972223</v>
      </c>
      <c r="N17" s="27">
        <f t="shared" si="5"/>
        <v>9659.1907416608556</v>
      </c>
      <c r="O17" s="27">
        <f t="shared" si="5"/>
        <v>10059.833492024489</v>
      </c>
    </row>
    <row r="18" spans="2:15" x14ac:dyDescent="0.25">
      <c r="B18" s="21" t="s">
        <v>36</v>
      </c>
      <c r="C18" s="21"/>
      <c r="D18" s="26">
        <f>+D15+D17</f>
        <v>170720.60518484437</v>
      </c>
      <c r="E18" s="26">
        <f t="shared" ref="E18:O18" si="6">+E15+E17</f>
        <v>182820.52338854808</v>
      </c>
      <c r="F18" s="26">
        <f t="shared" si="6"/>
        <v>194920.44159225188</v>
      </c>
      <c r="G18" s="26">
        <f t="shared" si="6"/>
        <v>207020.35979595553</v>
      </c>
      <c r="H18" s="26">
        <f t="shared" si="6"/>
        <v>219120.27799965933</v>
      </c>
      <c r="I18" s="26">
        <f t="shared" si="6"/>
        <v>231220.19620336298</v>
      </c>
      <c r="J18" s="26">
        <f t="shared" si="6"/>
        <v>243320.11440706687</v>
      </c>
      <c r="K18" s="26">
        <f t="shared" si="6"/>
        <v>255420.03261077072</v>
      </c>
      <c r="L18" s="26">
        <f t="shared" si="6"/>
        <v>267519.95081447443</v>
      </c>
      <c r="M18" s="26">
        <f t="shared" si="6"/>
        <v>279619.8690181782</v>
      </c>
      <c r="N18" s="26">
        <f t="shared" si="6"/>
        <v>291719.78722188185</v>
      </c>
      <c r="O18" s="26">
        <f t="shared" si="6"/>
        <v>303819.70542558568</v>
      </c>
    </row>
    <row r="19" spans="2:15" x14ac:dyDescent="0.25"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0" t="s">
        <v>37</v>
      </c>
      <c r="D20" s="12">
        <f t="shared" ref="D20:O20" si="7">+D18*$D$40</f>
        <v>47801.76945175643</v>
      </c>
      <c r="E20" s="12">
        <f t="shared" si="7"/>
        <v>51189.746548793468</v>
      </c>
      <c r="F20" s="12">
        <f t="shared" si="7"/>
        <v>54577.723645830534</v>
      </c>
      <c r="G20" s="12">
        <f t="shared" si="7"/>
        <v>57965.700742867557</v>
      </c>
      <c r="H20" s="12">
        <f t="shared" si="7"/>
        <v>61353.677839904616</v>
      </c>
      <c r="I20" s="12">
        <f t="shared" si="7"/>
        <v>64741.654936941639</v>
      </c>
      <c r="J20" s="12">
        <f t="shared" si="7"/>
        <v>68129.632033978734</v>
      </c>
      <c r="K20" s="12">
        <f t="shared" si="7"/>
        <v>71517.609131015808</v>
      </c>
      <c r="L20" s="12">
        <f t="shared" si="7"/>
        <v>74905.586228052853</v>
      </c>
      <c r="M20" s="12">
        <f t="shared" si="7"/>
        <v>78293.563325089897</v>
      </c>
      <c r="N20" s="12">
        <f t="shared" si="7"/>
        <v>81681.540422126927</v>
      </c>
      <c r="O20" s="12">
        <f t="shared" si="7"/>
        <v>85069.517519164001</v>
      </c>
    </row>
    <row r="21" spans="2:15" ht="16.5" thickBot="1" x14ac:dyDescent="0.3">
      <c r="B21" s="36" t="s">
        <v>38</v>
      </c>
      <c r="C21" s="36"/>
      <c r="D21" s="37">
        <f>+D18-D20</f>
        <v>122918.83573308794</v>
      </c>
      <c r="E21" s="37">
        <f t="shared" ref="E21:O21" si="8">+E18-E20</f>
        <v>131630.7768397546</v>
      </c>
      <c r="F21" s="37">
        <f t="shared" si="8"/>
        <v>140342.71794642136</v>
      </c>
      <c r="G21" s="37">
        <f t="shared" si="8"/>
        <v>149054.65905308799</v>
      </c>
      <c r="H21" s="37">
        <f t="shared" si="8"/>
        <v>157766.60015975471</v>
      </c>
      <c r="I21" s="37">
        <f t="shared" si="8"/>
        <v>166478.54126642135</v>
      </c>
      <c r="J21" s="37">
        <f t="shared" si="8"/>
        <v>175190.48237308813</v>
      </c>
      <c r="K21" s="37">
        <f t="shared" si="8"/>
        <v>183902.42347975491</v>
      </c>
      <c r="L21" s="37">
        <f t="shared" si="8"/>
        <v>192614.36458642158</v>
      </c>
      <c r="M21" s="37">
        <f t="shared" si="8"/>
        <v>201326.3056930883</v>
      </c>
      <c r="N21" s="37">
        <f t="shared" si="8"/>
        <v>210038.24679975491</v>
      </c>
      <c r="O21" s="37">
        <f t="shared" si="8"/>
        <v>218750.18790642166</v>
      </c>
    </row>
    <row r="22" spans="2:15" ht="16.5" thickTop="1" x14ac:dyDescent="0.25"/>
    <row r="24" spans="2:15" x14ac:dyDescent="0.25">
      <c r="B24" s="21" t="s">
        <v>39</v>
      </c>
    </row>
    <row r="26" spans="2:15" x14ac:dyDescent="0.25">
      <c r="B26" s="21" t="s">
        <v>40</v>
      </c>
    </row>
    <row r="27" spans="2:15" x14ac:dyDescent="0.25">
      <c r="B27" s="9" t="s">
        <v>41</v>
      </c>
      <c r="D27" s="31">
        <v>35</v>
      </c>
      <c r="E27" s="31">
        <v>35</v>
      </c>
      <c r="F27" s="31">
        <v>35</v>
      </c>
      <c r="G27" s="31">
        <v>35</v>
      </c>
      <c r="H27" s="31">
        <v>35</v>
      </c>
      <c r="I27" s="31">
        <v>35</v>
      </c>
      <c r="J27" s="31">
        <v>35</v>
      </c>
      <c r="K27" s="31">
        <v>35</v>
      </c>
      <c r="L27" s="31">
        <v>35</v>
      </c>
      <c r="M27" s="31">
        <v>35</v>
      </c>
      <c r="N27" s="31">
        <v>35</v>
      </c>
      <c r="O27" s="31">
        <v>35</v>
      </c>
    </row>
    <row r="28" spans="2:15" x14ac:dyDescent="0.25">
      <c r="B28" s="9" t="s">
        <v>42</v>
      </c>
      <c r="D28" s="31">
        <v>300</v>
      </c>
      <c r="E28" s="31">
        <v>300</v>
      </c>
      <c r="F28" s="31">
        <v>300</v>
      </c>
      <c r="G28" s="31">
        <v>300</v>
      </c>
      <c r="H28" s="31">
        <v>300</v>
      </c>
      <c r="I28" s="31">
        <v>300</v>
      </c>
      <c r="J28" s="31">
        <v>300</v>
      </c>
      <c r="K28" s="31">
        <v>300</v>
      </c>
      <c r="L28" s="31">
        <v>300</v>
      </c>
      <c r="M28" s="31">
        <v>300</v>
      </c>
      <c r="N28" s="31">
        <v>300</v>
      </c>
      <c r="O28" s="31">
        <v>300</v>
      </c>
    </row>
    <row r="29" spans="2:15" x14ac:dyDescent="0.25">
      <c r="B29" s="9"/>
    </row>
    <row r="30" spans="2:15" x14ac:dyDescent="0.25">
      <c r="B30" s="9" t="s">
        <v>43</v>
      </c>
      <c r="D30" s="29">
        <f t="shared" ref="D30:O30" si="9">+D10/D27</f>
        <v>1884.2544126748394</v>
      </c>
      <c r="E30" s="29">
        <f t="shared" si="9"/>
        <v>2017.8019961293837</v>
      </c>
      <c r="F30" s="29">
        <f t="shared" si="9"/>
        <v>2151.3495795839285</v>
      </c>
      <c r="G30" s="29">
        <f t="shared" si="9"/>
        <v>2284.8971630384731</v>
      </c>
      <c r="H30" s="29">
        <f t="shared" si="9"/>
        <v>2418.4447464930176</v>
      </c>
      <c r="I30" s="29">
        <f t="shared" si="9"/>
        <v>2551.9923299475618</v>
      </c>
      <c r="J30" s="29">
        <f t="shared" si="9"/>
        <v>2685.5399134021068</v>
      </c>
      <c r="K30" s="29">
        <f t="shared" si="9"/>
        <v>2819.0874968566513</v>
      </c>
      <c r="L30" s="29">
        <f t="shared" si="9"/>
        <v>2952.6350803111959</v>
      </c>
      <c r="M30" s="29">
        <f t="shared" si="9"/>
        <v>3086.1826637657405</v>
      </c>
      <c r="N30" s="29">
        <f t="shared" si="9"/>
        <v>3219.730247220285</v>
      </c>
      <c r="O30" s="29">
        <f t="shared" si="9"/>
        <v>3353.2778306748296</v>
      </c>
    </row>
    <row r="31" spans="2:15" x14ac:dyDescent="0.25">
      <c r="B31" s="9" t="s">
        <v>40</v>
      </c>
      <c r="D31" s="28">
        <f>+D28*D30</f>
        <v>565276.32380245184</v>
      </c>
      <c r="E31" s="12">
        <f t="shared" ref="E31:O31" si="10">+E28*E30</f>
        <v>605340.59883881512</v>
      </c>
      <c r="F31" s="12">
        <f t="shared" si="10"/>
        <v>645404.87387517851</v>
      </c>
      <c r="G31" s="12">
        <f t="shared" si="10"/>
        <v>685469.14891154191</v>
      </c>
      <c r="H31" s="12">
        <f t="shared" si="10"/>
        <v>725533.42394790531</v>
      </c>
      <c r="I31" s="12">
        <f t="shared" si="10"/>
        <v>765597.69898426847</v>
      </c>
      <c r="J31" s="12">
        <f t="shared" si="10"/>
        <v>805661.97402063198</v>
      </c>
      <c r="K31" s="12">
        <f t="shared" si="10"/>
        <v>845726.24905699538</v>
      </c>
      <c r="L31" s="12">
        <f t="shared" si="10"/>
        <v>885790.52409335878</v>
      </c>
      <c r="M31" s="12">
        <f t="shared" si="10"/>
        <v>925854.79912972217</v>
      </c>
      <c r="N31" s="12">
        <f t="shared" si="10"/>
        <v>965919.07416608545</v>
      </c>
      <c r="O31" s="12">
        <f t="shared" si="10"/>
        <v>1005983.3492024489</v>
      </c>
    </row>
    <row r="32" spans="2:15" x14ac:dyDescent="0.25">
      <c r="B32" s="9"/>
    </row>
    <row r="33" spans="2:15" x14ac:dyDescent="0.25">
      <c r="B33" s="21" t="s">
        <v>44</v>
      </c>
    </row>
    <row r="34" spans="2:15" x14ac:dyDescent="0.25">
      <c r="B34" s="9" t="s">
        <v>45</v>
      </c>
      <c r="D34" s="32">
        <v>0.2</v>
      </c>
      <c r="E34" s="32">
        <v>0.2</v>
      </c>
      <c r="F34" s="32">
        <v>0.2</v>
      </c>
      <c r="G34" s="32">
        <v>0.2</v>
      </c>
      <c r="H34" s="32">
        <v>0.2</v>
      </c>
      <c r="I34" s="32">
        <v>0.2</v>
      </c>
      <c r="J34" s="32">
        <v>0.2</v>
      </c>
      <c r="K34" s="32">
        <v>0.2</v>
      </c>
      <c r="L34" s="32">
        <v>0.2</v>
      </c>
      <c r="M34" s="32">
        <v>0.2</v>
      </c>
      <c r="N34" s="32">
        <v>0.2</v>
      </c>
      <c r="O34" s="32">
        <v>0.2</v>
      </c>
    </row>
    <row r="35" spans="2:15" x14ac:dyDescent="0.25">
      <c r="B35" s="9" t="s">
        <v>30</v>
      </c>
      <c r="D35" s="12">
        <f>+D31*D34</f>
        <v>113055.26476049038</v>
      </c>
      <c r="E35" s="12">
        <f t="shared" ref="E35:O35" si="11">+E31*E34</f>
        <v>121068.11976776303</v>
      </c>
      <c r="F35" s="12">
        <f t="shared" si="11"/>
        <v>129080.97477503571</v>
      </c>
      <c r="G35" s="12">
        <f t="shared" si="11"/>
        <v>137093.8297823084</v>
      </c>
      <c r="H35" s="12">
        <f t="shared" si="11"/>
        <v>145106.68478958108</v>
      </c>
      <c r="I35" s="12">
        <f t="shared" si="11"/>
        <v>153119.5397968537</v>
      </c>
      <c r="J35" s="12">
        <f t="shared" si="11"/>
        <v>161132.39480412641</v>
      </c>
      <c r="K35" s="12">
        <f t="shared" si="11"/>
        <v>169145.24981139909</v>
      </c>
      <c r="L35" s="12">
        <f t="shared" si="11"/>
        <v>177158.10481867177</v>
      </c>
      <c r="M35" s="12">
        <f t="shared" si="11"/>
        <v>185170.95982594445</v>
      </c>
      <c r="N35" s="12">
        <f t="shared" si="11"/>
        <v>193183.8148332171</v>
      </c>
      <c r="O35" s="12">
        <f t="shared" si="11"/>
        <v>201196.66984048978</v>
      </c>
    </row>
    <row r="36" spans="2:15" x14ac:dyDescent="0.25">
      <c r="B36" s="9"/>
    </row>
    <row r="37" spans="2:15" x14ac:dyDescent="0.25">
      <c r="B37" s="9" t="s">
        <v>46</v>
      </c>
      <c r="D37" s="32">
        <v>0.05</v>
      </c>
      <c r="E37" s="32">
        <v>0.05</v>
      </c>
      <c r="F37" s="32">
        <v>0.05</v>
      </c>
      <c r="G37" s="32">
        <v>0.05</v>
      </c>
      <c r="H37" s="32">
        <v>0.05</v>
      </c>
      <c r="I37" s="32">
        <v>0.05</v>
      </c>
      <c r="J37" s="32">
        <v>0.05</v>
      </c>
      <c r="K37" s="32">
        <v>0.05</v>
      </c>
      <c r="L37" s="32">
        <v>0.05</v>
      </c>
      <c r="M37" s="32">
        <v>0.05</v>
      </c>
      <c r="N37" s="32">
        <v>0.05</v>
      </c>
      <c r="O37" s="32">
        <v>0.05</v>
      </c>
    </row>
    <row r="38" spans="2:15" x14ac:dyDescent="0.25">
      <c r="B38" s="9" t="s">
        <v>47</v>
      </c>
      <c r="D38" s="12">
        <f>+D35*D37</f>
        <v>5652.7632380245195</v>
      </c>
      <c r="E38" s="12">
        <f t="shared" ref="E38:O38" si="12">+E35*E37</f>
        <v>6053.4059883881519</v>
      </c>
      <c r="F38" s="12">
        <f t="shared" si="12"/>
        <v>6454.048738751786</v>
      </c>
      <c r="G38" s="12">
        <f t="shared" si="12"/>
        <v>6854.6914891154202</v>
      </c>
      <c r="H38" s="12">
        <f t="shared" si="12"/>
        <v>7255.3342394790543</v>
      </c>
      <c r="I38" s="12">
        <f t="shared" si="12"/>
        <v>7655.9769898426857</v>
      </c>
      <c r="J38" s="12">
        <f t="shared" si="12"/>
        <v>8056.6197402063208</v>
      </c>
      <c r="K38" s="12">
        <f t="shared" si="12"/>
        <v>8457.262490569954</v>
      </c>
      <c r="L38" s="12">
        <f t="shared" si="12"/>
        <v>8857.9052409335891</v>
      </c>
      <c r="M38" s="12">
        <f t="shared" si="12"/>
        <v>9258.5479912972223</v>
      </c>
      <c r="N38" s="12">
        <f t="shared" si="12"/>
        <v>9659.1907416608556</v>
      </c>
      <c r="O38" s="12">
        <f t="shared" si="12"/>
        <v>10059.833492024489</v>
      </c>
    </row>
    <row r="39" spans="2:15" x14ac:dyDescent="0.25">
      <c r="B39" s="9"/>
    </row>
    <row r="40" spans="2:15" x14ac:dyDescent="0.25">
      <c r="B40" s="33" t="s">
        <v>48</v>
      </c>
      <c r="D40" s="32">
        <v>0.28000000000000003</v>
      </c>
    </row>
  </sheetData>
  <mergeCells count="2">
    <mergeCell ref="B1:B2"/>
    <mergeCell ref="D1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O41"/>
  <sheetViews>
    <sheetView workbookViewId="0">
      <selection activeCell="F34" sqref="F34"/>
    </sheetView>
  </sheetViews>
  <sheetFormatPr defaultRowHeight="15.75" x14ac:dyDescent="0.25"/>
  <cols>
    <col min="1" max="1" width="9.140625" style="10"/>
    <col min="2" max="2" width="37.42578125" style="10" customWidth="1"/>
    <col min="3" max="3" width="0.85546875" style="10" customWidth="1"/>
    <col min="4" max="6" width="12.85546875" style="10" bestFit="1" customWidth="1"/>
    <col min="7" max="15" width="12.7109375" style="10" bestFit="1" customWidth="1"/>
    <col min="16" max="16384" width="9.140625" style="10"/>
  </cols>
  <sheetData>
    <row r="1" spans="2:15" x14ac:dyDescent="0.25">
      <c r="B1" s="44" t="s">
        <v>49</v>
      </c>
      <c r="C1" s="38"/>
      <c r="D1" s="43" t="s">
        <v>28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2:15" x14ac:dyDescent="0.25">
      <c r="B2" s="44"/>
      <c r="C2" s="38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2:15" ht="3.75" customHeight="1" x14ac:dyDescent="0.25"/>
    <row r="4" spans="2:15" ht="21" customHeight="1" x14ac:dyDescent="0.25">
      <c r="B4" s="34" t="s">
        <v>3</v>
      </c>
      <c r="C4" s="5"/>
      <c r="D4" s="35">
        <v>45839</v>
      </c>
      <c r="E4" s="35">
        <v>45870</v>
      </c>
      <c r="F4" s="35">
        <v>45901</v>
      </c>
      <c r="G4" s="35">
        <v>45931</v>
      </c>
      <c r="H4" s="35">
        <v>45962</v>
      </c>
      <c r="I4" s="35">
        <v>45992</v>
      </c>
      <c r="J4" s="35">
        <v>46023</v>
      </c>
      <c r="K4" s="35">
        <v>46054</v>
      </c>
      <c r="L4" s="35">
        <v>46082</v>
      </c>
      <c r="M4" s="35">
        <v>46113</v>
      </c>
      <c r="N4" s="35">
        <v>46143</v>
      </c>
      <c r="O4" s="35">
        <v>46174</v>
      </c>
    </row>
    <row r="5" spans="2:15" x14ac:dyDescent="0.25">
      <c r="B5" s="10" t="s">
        <v>29</v>
      </c>
      <c r="D5" s="12">
        <f>+D32</f>
        <v>678331.58856294211</v>
      </c>
      <c r="E5" s="12">
        <f t="shared" ref="E5:O5" si="0">+E32</f>
        <v>726408.71860657819</v>
      </c>
      <c r="F5" s="12">
        <f t="shared" si="0"/>
        <v>774485.84865021426</v>
      </c>
      <c r="G5" s="12">
        <f t="shared" si="0"/>
        <v>822562.97869385034</v>
      </c>
      <c r="H5" s="12">
        <f t="shared" si="0"/>
        <v>870640.1087374863</v>
      </c>
      <c r="I5" s="12">
        <f t="shared" si="0"/>
        <v>918717.23878112226</v>
      </c>
      <c r="J5" s="12">
        <f t="shared" si="0"/>
        <v>966794.36882475833</v>
      </c>
      <c r="K5" s="12">
        <f t="shared" si="0"/>
        <v>1014871.4988683943</v>
      </c>
      <c r="L5" s="12">
        <f t="shared" si="0"/>
        <v>1062948.6289120305</v>
      </c>
      <c r="M5" s="12">
        <f t="shared" si="0"/>
        <v>1111025.7589556666</v>
      </c>
      <c r="N5" s="12">
        <f t="shared" si="0"/>
        <v>1159102.8889993026</v>
      </c>
      <c r="O5" s="12">
        <f t="shared" si="0"/>
        <v>1207180.0190429387</v>
      </c>
    </row>
    <row r="6" spans="2:15" x14ac:dyDescent="0.25">
      <c r="B6" s="22" t="s">
        <v>30</v>
      </c>
      <c r="C6" s="23"/>
      <c r="D6" s="27">
        <f>+D36</f>
        <v>135666.31771258844</v>
      </c>
      <c r="E6" s="27">
        <f t="shared" ref="E6:O6" si="1">+E36</f>
        <v>145281.74372131564</v>
      </c>
      <c r="F6" s="27">
        <f t="shared" si="1"/>
        <v>154897.16973004286</v>
      </c>
      <c r="G6" s="27">
        <f t="shared" si="1"/>
        <v>164512.59573877009</v>
      </c>
      <c r="H6" s="27">
        <f t="shared" si="1"/>
        <v>174128.02174749726</v>
      </c>
      <c r="I6" s="27">
        <f t="shared" si="1"/>
        <v>183743.44775622446</v>
      </c>
      <c r="J6" s="27">
        <f t="shared" si="1"/>
        <v>193358.87376495168</v>
      </c>
      <c r="K6" s="27">
        <f t="shared" si="1"/>
        <v>202974.29977367888</v>
      </c>
      <c r="L6" s="27">
        <f t="shared" si="1"/>
        <v>212589.72578240611</v>
      </c>
      <c r="M6" s="27">
        <f t="shared" si="1"/>
        <v>222205.15179113334</v>
      </c>
      <c r="N6" s="27">
        <f t="shared" si="1"/>
        <v>231820.57779986053</v>
      </c>
      <c r="O6" s="27">
        <f t="shared" si="1"/>
        <v>241436.00380858776</v>
      </c>
    </row>
    <row r="7" spans="2:15" x14ac:dyDescent="0.25">
      <c r="B7" s="21" t="s">
        <v>31</v>
      </c>
      <c r="C7" s="21"/>
      <c r="D7" s="30">
        <f>+D5-D6</f>
        <v>542665.27085035364</v>
      </c>
      <c r="E7" s="30">
        <f t="shared" ref="E7:O7" si="2">+E5-E6</f>
        <v>581126.97488526255</v>
      </c>
      <c r="F7" s="30">
        <f t="shared" si="2"/>
        <v>619588.67892017146</v>
      </c>
      <c r="G7" s="30">
        <f t="shared" si="2"/>
        <v>658050.38295508025</v>
      </c>
      <c r="H7" s="30">
        <f t="shared" si="2"/>
        <v>696512.08698998904</v>
      </c>
      <c r="I7" s="30">
        <f t="shared" si="2"/>
        <v>734973.79102489783</v>
      </c>
      <c r="J7" s="30">
        <f t="shared" si="2"/>
        <v>773435.49505980662</v>
      </c>
      <c r="K7" s="30">
        <f t="shared" si="2"/>
        <v>811897.19909471541</v>
      </c>
      <c r="L7" s="30">
        <f t="shared" si="2"/>
        <v>850358.90312962444</v>
      </c>
      <c r="M7" s="30">
        <f t="shared" si="2"/>
        <v>888820.60716453323</v>
      </c>
      <c r="N7" s="30">
        <f t="shared" si="2"/>
        <v>927282.31119944213</v>
      </c>
      <c r="O7" s="30">
        <f t="shared" si="2"/>
        <v>965744.01523435093</v>
      </c>
    </row>
    <row r="9" spans="2:15" x14ac:dyDescent="0.25">
      <c r="B9" s="21" t="s">
        <v>32</v>
      </c>
    </row>
    <row r="10" spans="2:15" x14ac:dyDescent="0.25">
      <c r="B10" s="10" t="s">
        <v>4</v>
      </c>
      <c r="D10" s="12">
        <f>SUMIFS(Forecast!K30:K37,Forecast!$C$30:$C$37,'P&amp;L worst'!$B$10)</f>
        <v>79138.685332343244</v>
      </c>
      <c r="E10" s="12">
        <f>SUMIFS(Forecast!L30:L37,Forecast!$C$30:$C$37,'P&amp;L worst'!$B$10)</f>
        <v>84747.683837434117</v>
      </c>
      <c r="F10" s="12">
        <f>SUMIFS(Forecast!M30:M37,Forecast!$C$30:$C$37,'P&amp;L worst'!$B$10)</f>
        <v>90356.68234252499</v>
      </c>
      <c r="G10" s="12">
        <f>SUMIFS(Forecast!N30:N37,Forecast!$C$30:$C$37,'P&amp;L worst'!$B$10)</f>
        <v>95965.680847615877</v>
      </c>
      <c r="H10" s="12">
        <f>SUMIFS(Forecast!O30:O37,Forecast!$C$30:$C$37,'P&amp;L worst'!$B$10)</f>
        <v>101574.67935270673</v>
      </c>
      <c r="I10" s="12">
        <f>SUMIFS(Forecast!P30:P37,Forecast!$C$30:$C$37,'P&amp;L worst'!$B$10)</f>
        <v>107183.67785779759</v>
      </c>
      <c r="J10" s="12">
        <f>SUMIFS(Forecast!Q30:Q37,Forecast!$C$30:$C$37,'P&amp;L worst'!$B$10)</f>
        <v>112792.67636288848</v>
      </c>
      <c r="K10" s="12">
        <f>SUMIFS(Forecast!R30:R37,Forecast!$C$30:$C$37,'P&amp;L worst'!$B$10)</f>
        <v>118401.67486797934</v>
      </c>
      <c r="L10" s="12">
        <f>SUMIFS(Forecast!S30:S37,Forecast!$C$30:$C$37,'P&amp;L worst'!$B$10)</f>
        <v>124010.67337307023</v>
      </c>
      <c r="M10" s="12">
        <f>SUMIFS(Forecast!T30:T37,Forecast!$C$30:$C$37,'P&amp;L worst'!$B$10)</f>
        <v>129619.67187816111</v>
      </c>
      <c r="N10" s="12">
        <f>SUMIFS(Forecast!U30:U37,Forecast!$C$30:$C$37,'P&amp;L worst'!$B$10)</f>
        <v>135228.67038325197</v>
      </c>
      <c r="O10" s="12">
        <f>SUMIFS(Forecast!V30:V37,Forecast!$C$30:$C$37,'P&amp;L worst'!$B$10)</f>
        <v>140837.66888834286</v>
      </c>
    </row>
    <row r="11" spans="2:15" x14ac:dyDescent="0.25">
      <c r="B11" s="10" t="s">
        <v>9</v>
      </c>
      <c r="D11" s="12">
        <f>SUMIFS(Forecast!K30:K37,Forecast!$C$30:$C$37,'P&amp;L worst'!$B$11)</f>
        <v>58442.416484669666</v>
      </c>
      <c r="E11" s="12">
        <f>SUMIFS(Forecast!L30:L37,Forecast!$C$30:$C$37,'P&amp;L worst'!$B$11)</f>
        <v>62584.55538070765</v>
      </c>
      <c r="F11" s="12">
        <f>SUMIFS(Forecast!M30:M37,Forecast!$C$30:$C$37,'P&amp;L worst'!$B$11)</f>
        <v>66726.69427674562</v>
      </c>
      <c r="G11" s="12">
        <f>SUMIFS(Forecast!N30:N37,Forecast!$C$30:$C$37,'P&amp;L worst'!$B$11)</f>
        <v>70868.833172783605</v>
      </c>
      <c r="H11" s="12">
        <f>SUMIFS(Forecast!O30:O37,Forecast!$C$30:$C$37,'P&amp;L worst'!$B$11)</f>
        <v>75010.972068821589</v>
      </c>
      <c r="I11" s="12">
        <f>SUMIFS(Forecast!P30:P37,Forecast!$C$30:$C$37,'P&amp;L worst'!$B$11)</f>
        <v>79153.110964859574</v>
      </c>
      <c r="J11" s="12">
        <f>SUMIFS(Forecast!Q30:Q37,Forecast!$C$30:$C$37,'P&amp;L worst'!$B$11)</f>
        <v>83295.249860897558</v>
      </c>
      <c r="K11" s="12">
        <f>SUMIFS(Forecast!R30:R37,Forecast!$C$30:$C$37,'P&amp;L worst'!$B$11)</f>
        <v>87437.388756935543</v>
      </c>
      <c r="L11" s="12">
        <f>SUMIFS(Forecast!S30:S37,Forecast!$C$30:$C$37,'P&amp;L worst'!$B$11)</f>
        <v>91579.527652973527</v>
      </c>
      <c r="M11" s="12">
        <f>SUMIFS(Forecast!T30:T37,Forecast!$C$30:$C$37,'P&amp;L worst'!$B$11)</f>
        <v>95721.666549011497</v>
      </c>
      <c r="N11" s="12">
        <f>SUMIFS(Forecast!U30:U37,Forecast!$C$30:$C$37,'P&amp;L worst'!$B$11)</f>
        <v>99863.805445049496</v>
      </c>
      <c r="O11" s="12">
        <f>SUMIFS(Forecast!V30:V37,Forecast!$C$30:$C$37,'P&amp;L worst'!$B$11)</f>
        <v>104005.94434108748</v>
      </c>
    </row>
    <row r="12" spans="2:15" x14ac:dyDescent="0.25">
      <c r="B12" s="10" t="s">
        <v>5</v>
      </c>
      <c r="D12" s="12">
        <f>SUMIFS(Forecast!K30:K37,Forecast!$C$30:$C$37,'P&amp;L worst'!$B$12)</f>
        <v>73624.021246842589</v>
      </c>
      <c r="E12" s="12">
        <f>SUMIFS(Forecast!L30:L37,Forecast!$C$30:$C$37,'P&amp;L worst'!$B$12)</f>
        <v>78842.164856104006</v>
      </c>
      <c r="F12" s="12">
        <f>SUMIFS(Forecast!M30:M37,Forecast!$C$30:$C$37,'P&amp;L worst'!$B$12)</f>
        <v>84060.308465365437</v>
      </c>
      <c r="G12" s="12">
        <f>SUMIFS(Forecast!N30:N37,Forecast!$C$30:$C$37,'P&amp;L worst'!$B$12)</f>
        <v>89278.452074626854</v>
      </c>
      <c r="H12" s="12">
        <f>SUMIFS(Forecast!O30:O37,Forecast!$C$30:$C$37,'P&amp;L worst'!$B$12)</f>
        <v>94496.595683888285</v>
      </c>
      <c r="I12" s="12">
        <f>SUMIFS(Forecast!P30:P37,Forecast!$C$30:$C$37,'P&amp;L worst'!$B$12)</f>
        <v>99714.739293149702</v>
      </c>
      <c r="J12" s="12">
        <f>SUMIFS(Forecast!Q30:Q37,Forecast!$C$30:$C$37,'P&amp;L worst'!$B$12)</f>
        <v>104932.88290241113</v>
      </c>
      <c r="K12" s="12">
        <f>SUMIFS(Forecast!R30:R37,Forecast!$C$30:$C$37,'P&amp;L worst'!$B$12)</f>
        <v>110151.02651167253</v>
      </c>
      <c r="L12" s="12">
        <f>SUMIFS(Forecast!S30:S37,Forecast!$C$30:$C$37,'P&amp;L worst'!$B$12)</f>
        <v>115369.17012093397</v>
      </c>
      <c r="M12" s="12">
        <f>SUMIFS(Forecast!T30:T37,Forecast!$C$30:$C$37,'P&amp;L worst'!$B$12)</f>
        <v>120587.3137301954</v>
      </c>
      <c r="N12" s="12">
        <f>SUMIFS(Forecast!U30:U37,Forecast!$C$30:$C$37,'P&amp;L worst'!$B$12)</f>
        <v>125805.45733945683</v>
      </c>
      <c r="O12" s="12">
        <f>SUMIFS(Forecast!V30:V37,Forecast!$C$30:$C$37,'P&amp;L worst'!$B$12)</f>
        <v>131023.60094871825</v>
      </c>
    </row>
    <row r="13" spans="2:15" x14ac:dyDescent="0.25">
      <c r="B13" s="10" t="s">
        <v>6</v>
      </c>
      <c r="D13" s="12">
        <f>SUMIFS(Forecast!K30:K37,Forecast!$C$30:$C$37,'P&amp;L worst'!$B$13)</f>
        <v>133378.73745031442</v>
      </c>
      <c r="E13" s="12">
        <f>SUMIFS(Forecast!L30:L37,Forecast!$C$30:$C$37,'P&amp;L worst'!$B$13)</f>
        <v>142832.02993082482</v>
      </c>
      <c r="F13" s="12">
        <f>SUMIFS(Forecast!M30:M37,Forecast!$C$30:$C$37,'P&amp;L worst'!$B$13)</f>
        <v>152285.32241133525</v>
      </c>
      <c r="G13" s="12">
        <f>SUMIFS(Forecast!N30:N37,Forecast!$C$30:$C$37,'P&amp;L worst'!$B$13)</f>
        <v>161738.61489184565</v>
      </c>
      <c r="H13" s="12">
        <f>SUMIFS(Forecast!O30:O37,Forecast!$C$30:$C$37,'P&amp;L worst'!$B$13)</f>
        <v>171191.90737235607</v>
      </c>
      <c r="I13" s="12">
        <f>SUMIFS(Forecast!P30:P37,Forecast!$C$30:$C$37,'P&amp;L worst'!$B$13)</f>
        <v>180645.19985286647</v>
      </c>
      <c r="J13" s="12">
        <f>SUMIFS(Forecast!Q30:Q37,Forecast!$C$30:$C$37,'P&amp;L worst'!$B$13)</f>
        <v>190098.4923333769</v>
      </c>
      <c r="K13" s="12">
        <f>SUMIFS(Forecast!R30:R37,Forecast!$C$30:$C$37,'P&amp;L worst'!$B$13)</f>
        <v>199551.78481388732</v>
      </c>
      <c r="L13" s="12">
        <f>SUMIFS(Forecast!S30:S37,Forecast!$C$30:$C$37,'P&amp;L worst'!$B$13)</f>
        <v>209005.07729439769</v>
      </c>
      <c r="M13" s="12">
        <f>SUMIFS(Forecast!T30:T37,Forecast!$C$30:$C$37,'P&amp;L worst'!$B$13)</f>
        <v>218458.36977490815</v>
      </c>
      <c r="N13" s="12">
        <f>SUMIFS(Forecast!U30:U37,Forecast!$C$30:$C$37,'P&amp;L worst'!$B$13)</f>
        <v>227911.66225541855</v>
      </c>
      <c r="O13" s="12">
        <f>SUMIFS(Forecast!V30:V37,Forecast!$C$30:$C$37,'P&amp;L worst'!$B$13)</f>
        <v>237364.95473592897</v>
      </c>
    </row>
    <row r="14" spans="2:15" x14ac:dyDescent="0.25">
      <c r="B14" s="24" t="s">
        <v>33</v>
      </c>
      <c r="C14" s="24"/>
      <c r="D14" s="25">
        <f>SUM(D10:D13)</f>
        <v>344583.86051416991</v>
      </c>
      <c r="E14" s="25">
        <f t="shared" ref="E14:O14" si="3">SUM(E10:E13)</f>
        <v>369006.43400507059</v>
      </c>
      <c r="F14" s="25">
        <f t="shared" si="3"/>
        <v>393429.00749597128</v>
      </c>
      <c r="G14" s="25">
        <f t="shared" si="3"/>
        <v>417851.58098687197</v>
      </c>
      <c r="H14" s="25">
        <f t="shared" si="3"/>
        <v>442274.15447777265</v>
      </c>
      <c r="I14" s="25">
        <f t="shared" si="3"/>
        <v>466696.72796867334</v>
      </c>
      <c r="J14" s="25">
        <f t="shared" si="3"/>
        <v>491119.30145957402</v>
      </c>
      <c r="K14" s="25">
        <f t="shared" si="3"/>
        <v>515541.87495047471</v>
      </c>
      <c r="L14" s="25">
        <f t="shared" si="3"/>
        <v>539964.4484413754</v>
      </c>
      <c r="M14" s="25">
        <f t="shared" si="3"/>
        <v>564387.0219322762</v>
      </c>
      <c r="N14" s="25">
        <f t="shared" si="3"/>
        <v>588809.59542317688</v>
      </c>
      <c r="O14" s="25">
        <f t="shared" si="3"/>
        <v>613232.16891407757</v>
      </c>
    </row>
    <row r="15" spans="2:15" x14ac:dyDescent="0.25">
      <c r="B15" s="21" t="s">
        <v>34</v>
      </c>
      <c r="C15" s="21"/>
      <c r="D15" s="26">
        <f>+D7-D14</f>
        <v>198081.41033618373</v>
      </c>
      <c r="E15" s="26">
        <f t="shared" ref="E15:O15" si="4">+E7-E14</f>
        <v>212120.54088019195</v>
      </c>
      <c r="F15" s="26">
        <f t="shared" si="4"/>
        <v>226159.67142420018</v>
      </c>
      <c r="G15" s="26">
        <f t="shared" si="4"/>
        <v>240198.80196820828</v>
      </c>
      <c r="H15" s="26">
        <f t="shared" si="4"/>
        <v>254237.93251221639</v>
      </c>
      <c r="I15" s="26">
        <f t="shared" si="4"/>
        <v>268277.06305622449</v>
      </c>
      <c r="J15" s="26">
        <f t="shared" si="4"/>
        <v>282316.1936002326</v>
      </c>
      <c r="K15" s="26">
        <f t="shared" si="4"/>
        <v>296355.3241442407</v>
      </c>
      <c r="L15" s="26">
        <f t="shared" si="4"/>
        <v>310394.45468824904</v>
      </c>
      <c r="M15" s="26">
        <f t="shared" si="4"/>
        <v>324433.58523225703</v>
      </c>
      <c r="N15" s="26">
        <f t="shared" si="4"/>
        <v>338472.71577626525</v>
      </c>
      <c r="O15" s="26">
        <f t="shared" si="4"/>
        <v>352511.84632027335</v>
      </c>
    </row>
    <row r="16" spans="2:15" x14ac:dyDescent="0.25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22" t="s">
        <v>35</v>
      </c>
      <c r="C17" s="22"/>
      <c r="D17" s="27">
        <f>+D39</f>
        <v>6783.3158856294222</v>
      </c>
      <c r="E17" s="27">
        <f t="shared" ref="E17:O17" si="5">+E39</f>
        <v>7264.0871860657826</v>
      </c>
      <c r="F17" s="27">
        <f t="shared" si="5"/>
        <v>7744.8584865021439</v>
      </c>
      <c r="G17" s="27">
        <f t="shared" si="5"/>
        <v>8225.6297869385053</v>
      </c>
      <c r="H17" s="27">
        <f t="shared" si="5"/>
        <v>8706.401087374863</v>
      </c>
      <c r="I17" s="27">
        <f t="shared" si="5"/>
        <v>9187.1723878112225</v>
      </c>
      <c r="J17" s="27">
        <f t="shared" si="5"/>
        <v>9667.9436882475839</v>
      </c>
      <c r="K17" s="27">
        <f t="shared" si="5"/>
        <v>10148.714988683945</v>
      </c>
      <c r="L17" s="27">
        <f t="shared" si="5"/>
        <v>10629.486289120307</v>
      </c>
      <c r="M17" s="27">
        <f t="shared" si="5"/>
        <v>11110.257589556668</v>
      </c>
      <c r="N17" s="27">
        <f t="shared" si="5"/>
        <v>11591.028889993027</v>
      </c>
      <c r="O17" s="27">
        <f t="shared" si="5"/>
        <v>12071.800190429389</v>
      </c>
    </row>
    <row r="18" spans="2:15" x14ac:dyDescent="0.25">
      <c r="B18" s="21" t="s">
        <v>36</v>
      </c>
      <c r="C18" s="21"/>
      <c r="D18" s="26">
        <f>+D15+D17</f>
        <v>204864.72622181315</v>
      </c>
      <c r="E18" s="26">
        <f t="shared" ref="E18:O18" si="6">+E15+E17</f>
        <v>219384.62806625775</v>
      </c>
      <c r="F18" s="26">
        <f t="shared" si="6"/>
        <v>233904.52991070232</v>
      </c>
      <c r="G18" s="26">
        <f t="shared" si="6"/>
        <v>248424.4317551468</v>
      </c>
      <c r="H18" s="26">
        <f t="shared" si="6"/>
        <v>262944.33359959128</v>
      </c>
      <c r="I18" s="26">
        <f t="shared" si="6"/>
        <v>277464.23544403573</v>
      </c>
      <c r="J18" s="26">
        <f t="shared" si="6"/>
        <v>291984.13728848018</v>
      </c>
      <c r="K18" s="26">
        <f t="shared" si="6"/>
        <v>306504.03913292463</v>
      </c>
      <c r="L18" s="26">
        <f t="shared" si="6"/>
        <v>321023.94097736932</v>
      </c>
      <c r="M18" s="26">
        <f t="shared" si="6"/>
        <v>335543.84282181371</v>
      </c>
      <c r="N18" s="26">
        <f t="shared" si="6"/>
        <v>350063.74466625828</v>
      </c>
      <c r="O18" s="26">
        <f t="shared" si="6"/>
        <v>364583.64651070273</v>
      </c>
    </row>
    <row r="19" spans="2:15" x14ac:dyDescent="0.25"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0" t="s">
        <v>37</v>
      </c>
      <c r="D20" s="12">
        <f>+D18*$D$41</f>
        <v>57362.12334210769</v>
      </c>
      <c r="E20" s="12">
        <f t="shared" ref="E20:O20" si="7">+E18*$D$41</f>
        <v>61427.695858552179</v>
      </c>
      <c r="F20" s="12">
        <f t="shared" si="7"/>
        <v>65493.268374996653</v>
      </c>
      <c r="G20" s="12">
        <f t="shared" si="7"/>
        <v>69558.840891441112</v>
      </c>
      <c r="H20" s="12">
        <f t="shared" si="7"/>
        <v>73624.413407885571</v>
      </c>
      <c r="I20" s="12">
        <f t="shared" si="7"/>
        <v>77689.985924330016</v>
      </c>
      <c r="J20" s="12">
        <f t="shared" si="7"/>
        <v>81755.558440774461</v>
      </c>
      <c r="K20" s="12">
        <f t="shared" si="7"/>
        <v>85821.130957218906</v>
      </c>
      <c r="L20" s="12">
        <f t="shared" si="7"/>
        <v>89886.703473663423</v>
      </c>
      <c r="M20" s="12">
        <f t="shared" si="7"/>
        <v>93952.275990107853</v>
      </c>
      <c r="N20" s="12">
        <f t="shared" si="7"/>
        <v>98017.848506552327</v>
      </c>
      <c r="O20" s="12">
        <f t="shared" si="7"/>
        <v>102083.42102299677</v>
      </c>
    </row>
    <row r="21" spans="2:15" ht="16.5" thickBot="1" x14ac:dyDescent="0.3">
      <c r="B21" s="36" t="s">
        <v>38</v>
      </c>
      <c r="C21" s="36"/>
      <c r="D21" s="37">
        <f>+D18-D20</f>
        <v>147502.60287970546</v>
      </c>
      <c r="E21" s="37">
        <f t="shared" ref="E21:O21" si="8">+E18-E20</f>
        <v>157956.93220770557</v>
      </c>
      <c r="F21" s="37">
        <f t="shared" si="8"/>
        <v>168411.26153570565</v>
      </c>
      <c r="G21" s="37">
        <f t="shared" si="8"/>
        <v>178865.59086370567</v>
      </c>
      <c r="H21" s="37">
        <f t="shared" si="8"/>
        <v>189319.92019170569</v>
      </c>
      <c r="I21" s="37">
        <f t="shared" si="8"/>
        <v>199774.24951970571</v>
      </c>
      <c r="J21" s="37">
        <f t="shared" si="8"/>
        <v>210228.57884770574</v>
      </c>
      <c r="K21" s="37">
        <f t="shared" si="8"/>
        <v>220682.90817570573</v>
      </c>
      <c r="L21" s="37">
        <f t="shared" si="8"/>
        <v>231137.2375037059</v>
      </c>
      <c r="M21" s="37">
        <f t="shared" si="8"/>
        <v>241591.56683170586</v>
      </c>
      <c r="N21" s="37">
        <f t="shared" si="8"/>
        <v>252045.89615970594</v>
      </c>
      <c r="O21" s="37">
        <f t="shared" si="8"/>
        <v>262500.22548770596</v>
      </c>
    </row>
    <row r="22" spans="2:15" ht="16.5" thickTop="1" x14ac:dyDescent="0.25"/>
    <row r="25" spans="2:15" x14ac:dyDescent="0.25">
      <c r="B25" s="21" t="s">
        <v>39</v>
      </c>
    </row>
    <row r="27" spans="2:15" x14ac:dyDescent="0.25">
      <c r="B27" s="21" t="s">
        <v>40</v>
      </c>
    </row>
    <row r="28" spans="2:15" x14ac:dyDescent="0.25">
      <c r="B28" s="9" t="s">
        <v>41</v>
      </c>
      <c r="D28" s="31">
        <v>35</v>
      </c>
      <c r="E28" s="31">
        <v>35</v>
      </c>
      <c r="F28" s="31">
        <v>35</v>
      </c>
      <c r="G28" s="31">
        <v>35</v>
      </c>
      <c r="H28" s="31">
        <v>35</v>
      </c>
      <c r="I28" s="31">
        <v>35</v>
      </c>
      <c r="J28" s="31">
        <v>35</v>
      </c>
      <c r="K28" s="31">
        <v>35</v>
      </c>
      <c r="L28" s="31">
        <v>35</v>
      </c>
      <c r="M28" s="31">
        <v>35</v>
      </c>
      <c r="N28" s="31">
        <v>35</v>
      </c>
      <c r="O28" s="31">
        <v>35</v>
      </c>
    </row>
    <row r="29" spans="2:15" x14ac:dyDescent="0.25">
      <c r="B29" s="9" t="s">
        <v>42</v>
      </c>
      <c r="D29" s="31">
        <v>300</v>
      </c>
      <c r="E29" s="31">
        <v>300</v>
      </c>
      <c r="F29" s="31">
        <v>300</v>
      </c>
      <c r="G29" s="31">
        <v>300</v>
      </c>
      <c r="H29" s="31">
        <v>300</v>
      </c>
      <c r="I29" s="31">
        <v>300</v>
      </c>
      <c r="J29" s="31">
        <v>300</v>
      </c>
      <c r="K29" s="31">
        <v>300</v>
      </c>
      <c r="L29" s="31">
        <v>300</v>
      </c>
      <c r="M29" s="31">
        <v>300</v>
      </c>
      <c r="N29" s="31">
        <v>300</v>
      </c>
      <c r="O29" s="31">
        <v>300</v>
      </c>
    </row>
    <row r="30" spans="2:15" x14ac:dyDescent="0.25">
      <c r="B30" s="9"/>
    </row>
    <row r="31" spans="2:15" x14ac:dyDescent="0.25">
      <c r="B31" s="9" t="s">
        <v>43</v>
      </c>
      <c r="D31" s="29">
        <f>+D10/D28</f>
        <v>2261.1052952098071</v>
      </c>
      <c r="E31" s="29">
        <f t="shared" ref="E31:O31" si="9">+E10/E28</f>
        <v>2421.3623953552606</v>
      </c>
      <c r="F31" s="29">
        <f t="shared" si="9"/>
        <v>2581.619495500714</v>
      </c>
      <c r="G31" s="29">
        <f t="shared" si="9"/>
        <v>2741.876595646168</v>
      </c>
      <c r="H31" s="29">
        <f t="shared" si="9"/>
        <v>2902.133695791621</v>
      </c>
      <c r="I31" s="29">
        <f t="shared" si="9"/>
        <v>3062.390795937074</v>
      </c>
      <c r="J31" s="29">
        <f t="shared" si="9"/>
        <v>3222.647896082528</v>
      </c>
      <c r="K31" s="29">
        <f t="shared" si="9"/>
        <v>3382.904996227981</v>
      </c>
      <c r="L31" s="29">
        <f t="shared" si="9"/>
        <v>3543.1620963734349</v>
      </c>
      <c r="M31" s="29">
        <f t="shared" si="9"/>
        <v>3703.4191965188888</v>
      </c>
      <c r="N31" s="29">
        <f t="shared" si="9"/>
        <v>3863.6762966643419</v>
      </c>
      <c r="O31" s="29">
        <f t="shared" si="9"/>
        <v>4023.9333968097958</v>
      </c>
    </row>
    <row r="32" spans="2:15" x14ac:dyDescent="0.25">
      <c r="B32" s="9" t="s">
        <v>40</v>
      </c>
      <c r="D32" s="28">
        <f>+D29*D31</f>
        <v>678331.58856294211</v>
      </c>
      <c r="E32" s="12">
        <f t="shared" ref="E32:O32" si="10">+E29*E31</f>
        <v>726408.71860657819</v>
      </c>
      <c r="F32" s="12">
        <f t="shared" si="10"/>
        <v>774485.84865021426</v>
      </c>
      <c r="G32" s="12">
        <f t="shared" si="10"/>
        <v>822562.97869385034</v>
      </c>
      <c r="H32" s="12">
        <f t="shared" si="10"/>
        <v>870640.1087374863</v>
      </c>
      <c r="I32" s="12">
        <f t="shared" si="10"/>
        <v>918717.23878112226</v>
      </c>
      <c r="J32" s="12">
        <f t="shared" si="10"/>
        <v>966794.36882475833</v>
      </c>
      <c r="K32" s="12">
        <f t="shared" si="10"/>
        <v>1014871.4988683943</v>
      </c>
      <c r="L32" s="12">
        <f t="shared" si="10"/>
        <v>1062948.6289120305</v>
      </c>
      <c r="M32" s="12">
        <f t="shared" si="10"/>
        <v>1111025.7589556666</v>
      </c>
      <c r="N32" s="12">
        <f t="shared" si="10"/>
        <v>1159102.8889993026</v>
      </c>
      <c r="O32" s="12">
        <f t="shared" si="10"/>
        <v>1207180.0190429387</v>
      </c>
    </row>
    <row r="33" spans="2:15" x14ac:dyDescent="0.25">
      <c r="B33" s="9"/>
    </row>
    <row r="34" spans="2:15" x14ac:dyDescent="0.25">
      <c r="B34" s="21" t="s">
        <v>44</v>
      </c>
    </row>
    <row r="35" spans="2:15" x14ac:dyDescent="0.25">
      <c r="B35" s="9" t="s">
        <v>45</v>
      </c>
      <c r="D35" s="32">
        <v>0.2</v>
      </c>
      <c r="E35" s="32">
        <v>0.2</v>
      </c>
      <c r="F35" s="32">
        <v>0.2</v>
      </c>
      <c r="G35" s="32">
        <v>0.2</v>
      </c>
      <c r="H35" s="32">
        <v>0.2</v>
      </c>
      <c r="I35" s="32">
        <v>0.2</v>
      </c>
      <c r="J35" s="32">
        <v>0.2</v>
      </c>
      <c r="K35" s="32">
        <v>0.2</v>
      </c>
      <c r="L35" s="32">
        <v>0.2</v>
      </c>
      <c r="M35" s="32">
        <v>0.2</v>
      </c>
      <c r="N35" s="32">
        <v>0.2</v>
      </c>
      <c r="O35" s="32">
        <v>0.2</v>
      </c>
    </row>
    <row r="36" spans="2:15" x14ac:dyDescent="0.25">
      <c r="B36" s="9" t="s">
        <v>30</v>
      </c>
      <c r="D36" s="12">
        <f>+D32*D35</f>
        <v>135666.31771258844</v>
      </c>
      <c r="E36" s="12">
        <f t="shared" ref="E36:O36" si="11">+E32*E35</f>
        <v>145281.74372131564</v>
      </c>
      <c r="F36" s="12">
        <f t="shared" si="11"/>
        <v>154897.16973004286</v>
      </c>
      <c r="G36" s="12">
        <f t="shared" si="11"/>
        <v>164512.59573877009</v>
      </c>
      <c r="H36" s="12">
        <f t="shared" si="11"/>
        <v>174128.02174749726</v>
      </c>
      <c r="I36" s="12">
        <f t="shared" si="11"/>
        <v>183743.44775622446</v>
      </c>
      <c r="J36" s="12">
        <f t="shared" si="11"/>
        <v>193358.87376495168</v>
      </c>
      <c r="K36" s="12">
        <f t="shared" si="11"/>
        <v>202974.29977367888</v>
      </c>
      <c r="L36" s="12">
        <f t="shared" si="11"/>
        <v>212589.72578240611</v>
      </c>
      <c r="M36" s="12">
        <f t="shared" si="11"/>
        <v>222205.15179113334</v>
      </c>
      <c r="N36" s="12">
        <f t="shared" si="11"/>
        <v>231820.57779986053</v>
      </c>
      <c r="O36" s="12">
        <f t="shared" si="11"/>
        <v>241436.00380858776</v>
      </c>
    </row>
    <row r="37" spans="2:15" x14ac:dyDescent="0.25">
      <c r="B37" s="9"/>
    </row>
    <row r="38" spans="2:15" x14ac:dyDescent="0.25">
      <c r="B38" s="9" t="s">
        <v>46</v>
      </c>
      <c r="D38" s="32">
        <v>0.05</v>
      </c>
      <c r="E38" s="32">
        <v>0.05</v>
      </c>
      <c r="F38" s="32">
        <v>0.05</v>
      </c>
      <c r="G38" s="32">
        <v>0.05</v>
      </c>
      <c r="H38" s="32">
        <v>0.05</v>
      </c>
      <c r="I38" s="32">
        <v>0.05</v>
      </c>
      <c r="J38" s="32">
        <v>0.05</v>
      </c>
      <c r="K38" s="32">
        <v>0.05</v>
      </c>
      <c r="L38" s="32">
        <v>0.05</v>
      </c>
      <c r="M38" s="32">
        <v>0.05</v>
      </c>
      <c r="N38" s="32">
        <v>0.05</v>
      </c>
      <c r="O38" s="32">
        <v>0.05</v>
      </c>
    </row>
    <row r="39" spans="2:15" x14ac:dyDescent="0.25">
      <c r="B39" s="9" t="s">
        <v>47</v>
      </c>
      <c r="D39" s="12">
        <f>+D36*D38</f>
        <v>6783.3158856294222</v>
      </c>
      <c r="E39" s="12">
        <f t="shared" ref="E39:O39" si="12">+E36*E38</f>
        <v>7264.0871860657826</v>
      </c>
      <c r="F39" s="12">
        <f t="shared" si="12"/>
        <v>7744.8584865021439</v>
      </c>
      <c r="G39" s="12">
        <f t="shared" si="12"/>
        <v>8225.6297869385053</v>
      </c>
      <c r="H39" s="12">
        <f t="shared" si="12"/>
        <v>8706.401087374863</v>
      </c>
      <c r="I39" s="12">
        <f t="shared" si="12"/>
        <v>9187.1723878112225</v>
      </c>
      <c r="J39" s="12">
        <f t="shared" si="12"/>
        <v>9667.9436882475839</v>
      </c>
      <c r="K39" s="12">
        <f t="shared" si="12"/>
        <v>10148.714988683945</v>
      </c>
      <c r="L39" s="12">
        <f t="shared" si="12"/>
        <v>10629.486289120307</v>
      </c>
      <c r="M39" s="12">
        <f t="shared" si="12"/>
        <v>11110.257589556668</v>
      </c>
      <c r="N39" s="12">
        <f t="shared" si="12"/>
        <v>11591.028889993027</v>
      </c>
      <c r="O39" s="12">
        <f t="shared" si="12"/>
        <v>12071.800190429389</v>
      </c>
    </row>
    <row r="40" spans="2:15" x14ac:dyDescent="0.25">
      <c r="B40" s="9"/>
    </row>
    <row r="41" spans="2:15" x14ac:dyDescent="0.25">
      <c r="B41" s="33" t="s">
        <v>48</v>
      </c>
      <c r="D41" s="32">
        <v>0.28000000000000003</v>
      </c>
    </row>
  </sheetData>
  <mergeCells count="2">
    <mergeCell ref="B1:B2"/>
    <mergeCell ref="D1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Actual</vt:lpstr>
      <vt:lpstr>Forecast</vt:lpstr>
      <vt:lpstr> P&amp;l ideal</vt:lpstr>
      <vt:lpstr>P&amp;L Avg</vt:lpstr>
      <vt:lpstr>P&amp;L worst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2025-07-01T05:46:21Z</dcterms:modified>
</cp:coreProperties>
</file>